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New Man\Desktop\Бонусы\"/>
    </mc:Choice>
  </mc:AlternateContent>
  <xr:revisionPtr revIDLastSave="0" documentId="13_ncr:1_{20709511-4720-415D-B158-6E2A056CD994}" xr6:coauthVersionLast="47" xr6:coauthVersionMax="47" xr10:uidLastSave="{00000000-0000-0000-0000-000000000000}"/>
  <bookViews>
    <workbookView xWindow="-120" yWindow="-120" windowWidth="29040" windowHeight="15840" tabRatio="518" xr2:uid="{00000000-000D-0000-FFFF-FFFF00000000}"/>
  </bookViews>
  <sheets>
    <sheet name="Шаг 1" sheetId="4" r:id="rId1"/>
    <sheet name="Шаг 2" sheetId="3" r:id="rId2"/>
    <sheet name="Шаг 3" sheetId="5" r:id="rId3"/>
  </sheets>
  <definedNames>
    <definedName name="Население">'Шаг 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20" i="3" l="1"/>
  <c r="X20" i="3"/>
  <c r="V20" i="3"/>
  <c r="T20" i="3"/>
  <c r="R20" i="3"/>
  <c r="P20" i="3"/>
  <c r="N20" i="3"/>
  <c r="L20" i="3"/>
  <c r="J20" i="3"/>
  <c r="H20" i="3"/>
  <c r="F20" i="3"/>
  <c r="D20" i="3"/>
  <c r="Z18" i="3"/>
  <c r="X18" i="3"/>
  <c r="V18" i="3"/>
  <c r="T18" i="3"/>
  <c r="R18" i="3"/>
  <c r="P18" i="3"/>
  <c r="N18" i="3"/>
  <c r="L18" i="3"/>
  <c r="J18" i="3"/>
  <c r="H18" i="3"/>
  <c r="F18" i="3"/>
  <c r="D18" i="3"/>
  <c r="Z16" i="3"/>
  <c r="X16" i="3"/>
  <c r="V16" i="3"/>
  <c r="T16" i="3"/>
  <c r="R16" i="3"/>
  <c r="P16" i="3"/>
  <c r="N16" i="3"/>
  <c r="L16" i="3"/>
  <c r="J16" i="3"/>
  <c r="H16" i="3"/>
  <c r="F16" i="3"/>
  <c r="D16" i="3"/>
  <c r="D12" i="3"/>
  <c r="P14" i="3"/>
  <c r="J14" i="3"/>
  <c r="H14" i="3"/>
  <c r="F14" i="3"/>
  <c r="D14" i="3"/>
  <c r="Z14" i="3"/>
  <c r="X14" i="3"/>
  <c r="V14" i="3"/>
  <c r="T14" i="3"/>
  <c r="R14" i="3"/>
  <c r="N14" i="3"/>
  <c r="L14" i="3"/>
  <c r="D10" i="3"/>
  <c r="Z12" i="3"/>
  <c r="X12" i="3"/>
  <c r="V12" i="3"/>
  <c r="T12" i="3"/>
  <c r="R12" i="3"/>
  <c r="P12" i="3"/>
  <c r="N12" i="3"/>
  <c r="L12" i="3"/>
  <c r="J12" i="3"/>
  <c r="H12" i="3"/>
  <c r="F12" i="3"/>
  <c r="Z10" i="3"/>
  <c r="X10" i="3"/>
  <c r="V10" i="3"/>
  <c r="T10" i="3"/>
  <c r="R10" i="3"/>
  <c r="P10" i="3"/>
  <c r="N10" i="3"/>
  <c r="L10" i="3"/>
  <c r="J10" i="3"/>
  <c r="H10" i="3"/>
  <c r="F10" i="3"/>
  <c r="V22" i="3" l="1"/>
  <c r="H22" i="3"/>
  <c r="Z22" i="3"/>
  <c r="Z30" i="3" s="1"/>
  <c r="X22" i="3"/>
  <c r="T22" i="3"/>
  <c r="T30" i="3" s="1"/>
  <c r="R22" i="3"/>
  <c r="P22" i="3"/>
  <c r="N22" i="3"/>
  <c r="L22" i="3"/>
  <c r="J22" i="3"/>
  <c r="F22" i="3"/>
  <c r="F30" i="3" s="1"/>
  <c r="D22" i="3"/>
  <c r="Z26" i="3" l="1"/>
  <c r="Z32" i="3"/>
  <c r="Z28" i="3"/>
  <c r="H28" i="3"/>
  <c r="H30" i="3"/>
  <c r="V32" i="3"/>
  <c r="V30" i="3"/>
  <c r="D26" i="3"/>
  <c r="D30" i="3"/>
  <c r="J32" i="3"/>
  <c r="J30" i="3"/>
  <c r="L32" i="3"/>
  <c r="L30" i="3"/>
  <c r="N32" i="3"/>
  <c r="N30" i="3"/>
  <c r="P28" i="3"/>
  <c r="P30" i="3"/>
  <c r="R32" i="3"/>
  <c r="R30" i="3"/>
  <c r="X28" i="3"/>
  <c r="X30" i="3"/>
  <c r="P32" i="3"/>
  <c r="R26" i="3"/>
  <c r="J26" i="3"/>
  <c r="R28" i="3"/>
  <c r="T28" i="3"/>
  <c r="T32" i="3"/>
  <c r="T26" i="3"/>
  <c r="X26" i="3"/>
  <c r="X32" i="3"/>
  <c r="V28" i="3"/>
  <c r="V26" i="3"/>
  <c r="N26" i="3"/>
  <c r="L26" i="3"/>
  <c r="L28" i="3"/>
  <c r="J28" i="3"/>
  <c r="H32" i="3"/>
  <c r="F32" i="3"/>
  <c r="F28" i="3"/>
  <c r="N28" i="3"/>
  <c r="F26" i="3"/>
  <c r="H26" i="3"/>
  <c r="P26" i="3"/>
  <c r="D32" i="3"/>
  <c r="D28" i="3"/>
  <c r="Z40" i="3" l="1"/>
  <c r="Z42" i="3" s="1"/>
  <c r="V40" i="3"/>
  <c r="V42" i="3" s="1"/>
  <c r="T40" i="3"/>
  <c r="T42" i="3" s="1"/>
  <c r="X40" i="3"/>
  <c r="X42" i="3" s="1"/>
  <c r="J40" i="3"/>
  <c r="J42" i="3" s="1"/>
  <c r="R40" i="3"/>
  <c r="R42" i="3" s="1"/>
  <c r="L40" i="3"/>
  <c r="L42" i="3" s="1"/>
  <c r="P40" i="3"/>
  <c r="P42" i="3" s="1"/>
  <c r="N40" i="3"/>
  <c r="N42" i="3" s="1"/>
  <c r="F40" i="3"/>
  <c r="F42" i="3" s="1"/>
  <c r="H40" i="3"/>
  <c r="H42" i="3" s="1"/>
  <c r="D40" i="3"/>
  <c r="D42" i="3" s="1"/>
  <c r="D44" i="3" s="1"/>
  <c r="F44" i="3" l="1"/>
  <c r="H44" i="3" s="1"/>
  <c r="J44" i="3" s="1"/>
  <c r="L44" i="3" s="1"/>
  <c r="N44" i="3" s="1"/>
  <c r="P44" i="3" s="1"/>
  <c r="R44" i="3" s="1"/>
  <c r="T44" i="3" s="1"/>
  <c r="V44" i="3" s="1"/>
  <c r="X44" i="3" s="1"/>
  <c r="Z44" i="3" s="1"/>
</calcChain>
</file>

<file path=xl/sharedStrings.xml><?xml version="1.0" encoding="utf-8"?>
<sst xmlns="http://schemas.openxmlformats.org/spreadsheetml/2006/main" count="44" uniqueCount="43">
  <si>
    <t>Выручка</t>
  </si>
  <si>
    <t>Итого прибыль</t>
  </si>
  <si>
    <t>-</t>
  </si>
  <si>
    <t>Ежемесячные расходы</t>
  </si>
  <si>
    <t>Прочие расходы</t>
  </si>
  <si>
    <t>ФОТ</t>
  </si>
  <si>
    <t>Реклама</t>
  </si>
  <si>
    <t>Окупаемость</t>
  </si>
  <si>
    <t>Аренда офиса</t>
  </si>
  <si>
    <t>Химия</t>
  </si>
  <si>
    <t>Транспорт</t>
  </si>
  <si>
    <t>Связь/CRM</t>
  </si>
  <si>
    <t>1 месяц</t>
  </si>
  <si>
    <t>2 месяц</t>
  </si>
  <si>
    <t>3 месяц</t>
  </si>
  <si>
    <t>4 месяц</t>
  </si>
  <si>
    <t>5 месяц</t>
  </si>
  <si>
    <t>6 месяц</t>
  </si>
  <si>
    <t>7 месяц</t>
  </si>
  <si>
    <t>8 месяц</t>
  </si>
  <si>
    <t>9 месяц</t>
  </si>
  <si>
    <t>10 месяц</t>
  </si>
  <si>
    <t>11 месяц</t>
  </si>
  <si>
    <t>12 месяц</t>
  </si>
  <si>
    <t>Стартовые вложения*</t>
  </si>
  <si>
    <t>Количество заказов по уборке в месяц</t>
  </si>
  <si>
    <t>Средний чек на уборку</t>
  </si>
  <si>
    <t>Количество заказов по мытью окон в месяц</t>
  </si>
  <si>
    <t>Средний чек на мойку окон</t>
  </si>
  <si>
    <t>Количество заказов на химчистку мебели в месяц</t>
  </si>
  <si>
    <t>Средний чек на химчистку мебели</t>
  </si>
  <si>
    <t>Налоги</t>
  </si>
  <si>
    <t>Базовые настройки</t>
  </si>
  <si>
    <t>Клинеры будут ездить на заказы на такси или Вы будете их возить саомстоятельно?</t>
  </si>
  <si>
    <t>Укажите население Вашего города</t>
  </si>
  <si>
    <t>Будете оказывать услуги по химчистке мебели?</t>
  </si>
  <si>
    <t>Далее выберите вкладку "Шаг 2"</t>
  </si>
  <si>
    <t>Финансовая модель
Клининговой компании</t>
  </si>
  <si>
    <t>Перейти на сайт</t>
  </si>
  <si>
    <t>Формула, менять значения в ячейках нельзя!</t>
  </si>
  <si>
    <t>Базовые значения, можно изменить самостоятельно!</t>
  </si>
  <si>
    <r>
      <rPr>
        <b/>
        <sz val="11"/>
        <color theme="1"/>
        <rFont val="Calibri"/>
        <family val="2"/>
        <charset val="204"/>
        <scheme val="minor"/>
      </rPr>
      <t>ℹ️ Примечание:</t>
    </r>
    <r>
      <rPr>
        <sz val="11"/>
        <color theme="1"/>
        <rFont val="Calibri"/>
        <family val="2"/>
        <scheme val="minor"/>
      </rPr>
      <t xml:space="preserve">
Данная таблица создана в ознакомительных целях, чтобы помочь вам понять </t>
    </r>
    <r>
      <rPr>
        <b/>
        <sz val="11"/>
        <color theme="1"/>
        <rFont val="Calibri"/>
        <family val="2"/>
        <charset val="204"/>
        <scheme val="minor"/>
      </rPr>
      <t>ориентировочные</t>
    </r>
    <r>
      <rPr>
        <sz val="11"/>
        <color theme="1"/>
        <rFont val="Calibri"/>
        <family val="2"/>
        <scheme val="minor"/>
      </rPr>
      <t xml:space="preserve"> цифры и основные параметры клинингового бизнеса.
Модель не является точным прогнозом и может не учитывать все факторы, влияющие на результат.
В частности, в расчётах не учтены:
-сезонные колебания спроса;
-амортизация оборудования;
-абонентские договоры и дополнительные услуги;
-возможные непредвиденные расходы.
Фактические показатели могут отличаться в зависимости от региона, стратегии работы, качества рекламы, квалификации персонала и других обстоятельств.</t>
    </r>
  </si>
  <si>
    <t xml:space="preserve">*полный перечень стартовых вложений есть в нашем обучающем курсе по открытию своей Клининговой компании. Программа курса на нашем сайте: biznes-cleaning-v5.ru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</si>
</sst>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₽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charset val="204"/>
      <scheme val="minor"/>
    </font>
    <font>
      <b/>
      <u/>
      <sz val="16"/>
      <color theme="0"/>
      <name val="Calibri"/>
      <family val="2"/>
      <charset val="204"/>
      <scheme val="minor"/>
    </font>
    <font>
      <sz val="8"/>
      <color rgb="FF000000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6"/>
      <color theme="0"/>
      <name val="Calibri"/>
      <family val="2"/>
      <charset val="204"/>
      <scheme val="minor"/>
    </font>
    <font>
      <b/>
      <sz val="20"/>
      <color theme="0"/>
      <name val="Calibri"/>
      <family val="2"/>
      <charset val="204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8">
    <xf numFmtId="0" fontId="0" fillId="0" borderId="0" xfId="0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0" xfId="0" applyFill="1"/>
    <xf numFmtId="0" fontId="0" fillId="4" borderId="6" xfId="0" applyFill="1" applyBorder="1"/>
    <xf numFmtId="0" fontId="3" fillId="4" borderId="0" xfId="0" applyFont="1" applyFill="1"/>
    <xf numFmtId="0" fontId="3" fillId="4" borderId="0" xfId="0" applyFont="1" applyFill="1" applyAlignment="1">
      <alignment vertical="center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3" fillId="3" borderId="0" xfId="0" applyFont="1" applyFill="1"/>
    <xf numFmtId="0" fontId="0" fillId="4" borderId="0" xfId="0" applyFill="1" applyProtection="1">
      <protection locked="0"/>
    </xf>
    <xf numFmtId="0" fontId="0" fillId="0" borderId="0" xfId="0" applyProtection="1">
      <protection locked="0"/>
    </xf>
    <xf numFmtId="0" fontId="4" fillId="4" borderId="0" xfId="1" applyFill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164" fontId="5" fillId="3" borderId="0" xfId="0" applyNumberFormat="1" applyFont="1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4" borderId="1" xfId="0" applyNumberFormat="1" applyFill="1" applyBorder="1" applyAlignment="1" applyProtection="1">
      <alignment horizontal="center" vertical="center"/>
      <protection locked="0"/>
    </xf>
    <xf numFmtId="164" fontId="0" fillId="4" borderId="0" xfId="0" applyNumberFormat="1" applyFill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horizontal="left"/>
      <protection locked="0"/>
    </xf>
    <xf numFmtId="164" fontId="0" fillId="4" borderId="0" xfId="0" applyNumberFormat="1" applyFill="1" applyProtection="1">
      <protection locked="0"/>
    </xf>
    <xf numFmtId="1" fontId="0" fillId="4" borderId="1" xfId="0" applyNumberFormat="1" applyFill="1" applyBorder="1" applyAlignment="1" applyProtection="1">
      <alignment horizontal="center" vertical="center"/>
      <protection hidden="1"/>
    </xf>
    <xf numFmtId="1" fontId="0" fillId="4" borderId="0" xfId="0" applyNumberFormat="1" applyFill="1" applyAlignment="1" applyProtection="1">
      <alignment horizontal="center" vertical="center"/>
      <protection hidden="1"/>
    </xf>
    <xf numFmtId="0" fontId="0" fillId="4" borderId="0" xfId="0" applyFill="1" applyProtection="1">
      <protection hidden="1"/>
    </xf>
    <xf numFmtId="164" fontId="0" fillId="4" borderId="1" xfId="0" applyNumberFormat="1" applyFill="1" applyBorder="1" applyAlignment="1" applyProtection="1">
      <alignment horizontal="center" vertical="center"/>
      <protection hidden="1"/>
    </xf>
    <xf numFmtId="164" fontId="0" fillId="4" borderId="0" xfId="0" applyNumberFormat="1" applyFill="1" applyAlignment="1" applyProtection="1">
      <alignment horizontal="center" vertical="center"/>
      <protection hidden="1"/>
    </xf>
    <xf numFmtId="164" fontId="0" fillId="4" borderId="0" xfId="0" applyNumberFormat="1" applyFill="1" applyProtection="1">
      <protection hidden="1"/>
    </xf>
    <xf numFmtId="164" fontId="5" fillId="3" borderId="0" xfId="0" applyNumberFormat="1" applyFont="1" applyFill="1" applyAlignment="1" applyProtection="1">
      <alignment horizontal="center" vertical="center"/>
      <protection hidden="1"/>
    </xf>
    <xf numFmtId="0" fontId="3" fillId="5" borderId="0" xfId="0" applyFont="1" applyFill="1" applyAlignment="1" applyProtection="1">
      <alignment horizontal="left" vertical="center"/>
      <protection locked="0"/>
    </xf>
    <xf numFmtId="0" fontId="0" fillId="5" borderId="0" xfId="0" applyFill="1" applyProtection="1">
      <protection locked="0"/>
    </xf>
    <xf numFmtId="0" fontId="0" fillId="2" borderId="0" xfId="0" applyFill="1" applyProtection="1">
      <protection locked="0"/>
    </xf>
    <xf numFmtId="49" fontId="0" fillId="4" borderId="0" xfId="0" applyNumberFormat="1" applyFill="1" applyAlignment="1" applyProtection="1">
      <alignment horizontal="center" vertical="center"/>
      <protection locked="0"/>
    </xf>
    <xf numFmtId="0" fontId="10" fillId="3" borderId="0" xfId="0" applyFont="1" applyFill="1" applyAlignment="1" applyProtection="1">
      <alignment horizontal="center" vertical="center"/>
      <protection locked="0"/>
    </xf>
    <xf numFmtId="164" fontId="11" fillId="3" borderId="0" xfId="0" applyNumberFormat="1" applyFont="1" applyFill="1" applyAlignment="1" applyProtection="1">
      <alignment horizontal="center" vertical="center"/>
      <protection hidden="1"/>
    </xf>
    <xf numFmtId="0" fontId="12" fillId="4" borderId="0" xfId="0" applyFont="1" applyFill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2" fillId="0" borderId="0" xfId="0" applyFont="1" applyProtection="1">
      <protection hidden="1"/>
    </xf>
    <xf numFmtId="0" fontId="8" fillId="4" borderId="0" xfId="0" applyFont="1" applyFill="1" applyProtection="1">
      <protection locked="0"/>
    </xf>
    <xf numFmtId="0" fontId="10" fillId="3" borderId="0" xfId="0" applyFont="1" applyFill="1" applyAlignment="1">
      <alignment vertical="center"/>
    </xf>
    <xf numFmtId="0" fontId="10" fillId="3" borderId="0" xfId="0" applyFont="1" applyFill="1"/>
    <xf numFmtId="0" fontId="3" fillId="0" borderId="0" xfId="0" applyFont="1"/>
    <xf numFmtId="0" fontId="9" fillId="3" borderId="0" xfId="0" applyFont="1" applyFill="1" applyAlignment="1">
      <alignment horizontal="center" vertical="center"/>
    </xf>
    <xf numFmtId="0" fontId="0" fillId="4" borderId="0" xfId="0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0" fontId="3" fillId="4" borderId="0" xfId="0" applyFont="1" applyFill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0" fillId="3" borderId="0" xfId="0" applyFont="1" applyFill="1" applyAlignment="1" applyProtection="1">
      <alignment horizontal="center" vertical="center" wrapText="1"/>
      <protection locked="0"/>
    </xf>
    <xf numFmtId="0" fontId="10" fillId="3" borderId="0" xfId="0" applyFont="1" applyFill="1" applyAlignment="1" applyProtection="1">
      <alignment horizontal="center" vertical="center"/>
      <protection locked="0"/>
    </xf>
    <xf numFmtId="0" fontId="4" fillId="4" borderId="0" xfId="1" applyFill="1" applyAlignment="1" applyProtection="1">
      <alignment horizontal="center"/>
      <protection locked="0"/>
    </xf>
    <xf numFmtId="0" fontId="1" fillId="6" borderId="10" xfId="0" applyFont="1" applyFill="1" applyBorder="1" applyAlignment="1" applyProtection="1">
      <alignment horizontal="left" vertical="center" wrapText="1"/>
      <protection locked="0"/>
    </xf>
    <xf numFmtId="0" fontId="2" fillId="6" borderId="11" xfId="0" applyFont="1" applyFill="1" applyBorder="1" applyAlignment="1" applyProtection="1">
      <alignment horizontal="left" vertical="center" wrapText="1"/>
      <protection locked="0"/>
    </xf>
    <xf numFmtId="0" fontId="2" fillId="6" borderId="12" xfId="0" applyFont="1" applyFill="1" applyBorder="1" applyAlignment="1" applyProtection="1">
      <alignment horizontal="left" vertical="center" wrapText="1"/>
      <protection locked="0"/>
    </xf>
    <xf numFmtId="0" fontId="2" fillId="6" borderId="13" xfId="0" applyFont="1" applyFill="1" applyBorder="1" applyAlignment="1" applyProtection="1">
      <alignment horizontal="left" vertical="center" wrapText="1"/>
      <protection locked="0"/>
    </xf>
    <xf numFmtId="0" fontId="2" fillId="6" borderId="0" xfId="0" applyFont="1" applyFill="1" applyAlignment="1" applyProtection="1">
      <alignment horizontal="left" vertical="center" wrapText="1"/>
      <protection locked="0"/>
    </xf>
    <xf numFmtId="0" fontId="2" fillId="6" borderId="14" xfId="0" applyFont="1" applyFill="1" applyBorder="1" applyAlignment="1" applyProtection="1">
      <alignment horizontal="left" vertical="center" wrapText="1"/>
      <protection locked="0"/>
    </xf>
    <xf numFmtId="0" fontId="2" fillId="6" borderId="15" xfId="0" applyFont="1" applyFill="1" applyBorder="1" applyAlignment="1" applyProtection="1">
      <alignment horizontal="left" vertical="center" wrapText="1"/>
      <protection locked="0"/>
    </xf>
    <xf numFmtId="0" fontId="2" fillId="6" borderId="16" xfId="0" applyFont="1" applyFill="1" applyBorder="1" applyAlignment="1" applyProtection="1">
      <alignment horizontal="left" vertical="center" wrapText="1"/>
      <protection locked="0"/>
    </xf>
    <xf numFmtId="0" fontId="2" fillId="6" borderId="17" xfId="0" applyFont="1" applyFill="1" applyBorder="1" applyAlignment="1" applyProtection="1">
      <alignment horizontal="left" vertical="center" wrapText="1"/>
      <protection locked="0"/>
    </xf>
    <xf numFmtId="0" fontId="6" fillId="3" borderId="0" xfId="1" applyFont="1" applyFill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4" fillId="4" borderId="0" xfId="1" applyFill="1" applyBorder="1" applyAlignment="1">
      <alignment horizontal="center" vertical="center"/>
    </xf>
    <xf numFmtId="0" fontId="4" fillId="4" borderId="6" xfId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AC105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firstButton="1" fmlaLink="AC112" lockText="1" noThreeD="1"/>
</file>

<file path=xl/ctrlProps/ctrlProp8.xml><?xml version="1.0" encoding="utf-8"?>
<formControlPr xmlns="http://schemas.microsoft.com/office/spreadsheetml/2009/9/main" objectType="Radio" checked="Checked" lockText="1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Radio" checked="Checked" firstButton="1" fmlaLink="AC114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znes-cleaning-v5.ru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znes-cleaning-v5.ru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s://biznes-cleaning-v5.ru/" TargetMode="External"/><Relationship Id="rId2" Type="http://schemas.openxmlformats.org/officeDocument/2006/relationships/hyperlink" Target="https://biznes-cleaning-v5.ru/dogovor-na-kliningovye-uslugi/" TargetMode="External"/><Relationship Id="rId1" Type="http://schemas.openxmlformats.org/officeDocument/2006/relationships/hyperlink" Target="https://biznes-cleaning-v5.ru/gaid-po-kliningu/" TargetMode="External"/><Relationship Id="rId4" Type="http://schemas.openxmlformats.org/officeDocument/2006/relationships/hyperlink" Target="https://biznes-cleaning-v5.ru/zakupki-kliningovogo-biznesa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5314950</xdr:colOff>
          <xdr:row>8</xdr:row>
          <xdr:rowOff>180975</xdr:rowOff>
        </xdr:from>
        <xdr:to>
          <xdr:col>3</xdr:col>
          <xdr:colOff>2962275</xdr:colOff>
          <xdr:row>10</xdr:row>
          <xdr:rowOff>180975</xdr:rowOff>
        </xdr:to>
        <xdr:sp macro="" textlink="">
          <xdr:nvSpPr>
            <xdr:cNvPr id="4100" name="Option 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До 100 тысяч человек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5314950</xdr:colOff>
          <xdr:row>11</xdr:row>
          <xdr:rowOff>9525</xdr:rowOff>
        </xdr:from>
        <xdr:to>
          <xdr:col>3</xdr:col>
          <xdr:colOff>2924175</xdr:colOff>
          <xdr:row>13</xdr:row>
          <xdr:rowOff>0</xdr:rowOff>
        </xdr:to>
        <xdr:sp macro="" textlink="">
          <xdr:nvSpPr>
            <xdr:cNvPr id="4101" name="Option 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101 - 300 тысяч человек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190500</xdr:rowOff>
        </xdr:from>
        <xdr:to>
          <xdr:col>3</xdr:col>
          <xdr:colOff>2933700</xdr:colOff>
          <xdr:row>15</xdr:row>
          <xdr:rowOff>9525</xdr:rowOff>
        </xdr:to>
        <xdr:sp macro="" textlink="">
          <xdr:nvSpPr>
            <xdr:cNvPr id="4102" name="Option Button 6" descr="301 - 500 тысяч человек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301 - 500 тысяч человек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9525</xdr:rowOff>
        </xdr:from>
        <xdr:to>
          <xdr:col>3</xdr:col>
          <xdr:colOff>2943225</xdr:colOff>
          <xdr:row>17</xdr:row>
          <xdr:rowOff>0</xdr:rowOff>
        </xdr:to>
        <xdr:sp macro="" textlink="">
          <xdr:nvSpPr>
            <xdr:cNvPr id="4103" name="Option Button 7" descr="601 тысяч человек - 1.0 млн человек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601 тысяч человек - 1.0млн человек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3</xdr:col>
          <xdr:colOff>3114675</xdr:colOff>
          <xdr:row>19</xdr:row>
          <xdr:rowOff>0</xdr:rowOff>
        </xdr:to>
        <xdr:sp macro="" textlink="">
          <xdr:nvSpPr>
            <xdr:cNvPr id="4109" name="Option Button 13" descr="свыше 1.0 млн человек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0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свыше 1.0 млн человек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19050</xdr:rowOff>
        </xdr:from>
        <xdr:to>
          <xdr:col>3</xdr:col>
          <xdr:colOff>2876550</xdr:colOff>
          <xdr:row>25</xdr:row>
          <xdr:rowOff>9525</xdr:rowOff>
        </xdr:to>
        <xdr:sp macro="" textlink="">
          <xdr:nvSpPr>
            <xdr:cNvPr id="4111" name="Group Box 15" descr="Химчистка мебели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0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Химчистка мебели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95250</xdr:rowOff>
        </xdr:from>
        <xdr:to>
          <xdr:col>3</xdr:col>
          <xdr:colOff>1009650</xdr:colOff>
          <xdr:row>24</xdr:row>
          <xdr:rowOff>76200</xdr:rowOff>
        </xdr:to>
        <xdr:sp macro="" textlink="">
          <xdr:nvSpPr>
            <xdr:cNvPr id="4112" name="Option Button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0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Да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1133475</xdr:colOff>
          <xdr:row>22</xdr:row>
          <xdr:rowOff>47625</xdr:rowOff>
        </xdr:from>
        <xdr:to>
          <xdr:col>3</xdr:col>
          <xdr:colOff>2466975</xdr:colOff>
          <xdr:row>24</xdr:row>
          <xdr:rowOff>161925</xdr:rowOff>
        </xdr:to>
        <xdr:sp macro="" textlink="">
          <xdr:nvSpPr>
            <xdr:cNvPr id="4113" name="Option Button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0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Нет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19050</xdr:rowOff>
        </xdr:from>
        <xdr:to>
          <xdr:col>3</xdr:col>
          <xdr:colOff>2867025</xdr:colOff>
          <xdr:row>32</xdr:row>
          <xdr:rowOff>0</xdr:rowOff>
        </xdr:to>
        <xdr:sp macro="" textlink="">
          <xdr:nvSpPr>
            <xdr:cNvPr id="4114" name="Group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0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Транспорт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29</xdr:row>
          <xdr:rowOff>19050</xdr:rowOff>
        </xdr:from>
        <xdr:to>
          <xdr:col>3</xdr:col>
          <xdr:colOff>1838325</xdr:colOff>
          <xdr:row>30</xdr:row>
          <xdr:rowOff>47625</xdr:rowOff>
        </xdr:to>
        <xdr:sp macro="" textlink="">
          <xdr:nvSpPr>
            <xdr:cNvPr id="4115" name="Option Button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0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Такси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30</xdr:row>
          <xdr:rowOff>85725</xdr:rowOff>
        </xdr:from>
        <xdr:to>
          <xdr:col>3</xdr:col>
          <xdr:colOff>2819400</xdr:colOff>
          <xdr:row>31</xdr:row>
          <xdr:rowOff>114300</xdr:rowOff>
        </xdr:to>
        <xdr:sp macro="" textlink="">
          <xdr:nvSpPr>
            <xdr:cNvPr id="4116" name="Option Button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0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Будем ездить на заказы на моем автомобиле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9525</xdr:rowOff>
        </xdr:from>
        <xdr:to>
          <xdr:col>3</xdr:col>
          <xdr:colOff>2847975</xdr:colOff>
          <xdr:row>19</xdr:row>
          <xdr:rowOff>19050</xdr:rowOff>
        </xdr:to>
        <xdr:sp macro="" textlink="">
          <xdr:nvSpPr>
            <xdr:cNvPr id="4117" name="Group Box 21" descr="Население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0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Население</a:t>
              </a:r>
            </a:p>
          </xdr:txBody>
        </xdr:sp>
        <xdr:clientData/>
      </xdr:twoCellAnchor>
    </mc:Choice>
    <mc:Fallback/>
  </mc:AlternateContent>
  <xdr:twoCellAnchor>
    <xdr:from>
      <xdr:col>1</xdr:col>
      <xdr:colOff>95250</xdr:colOff>
      <xdr:row>1</xdr:row>
      <xdr:rowOff>104775</xdr:rowOff>
    </xdr:from>
    <xdr:to>
      <xdr:col>3</xdr:col>
      <xdr:colOff>4829175</xdr:colOff>
      <xdr:row>3</xdr:row>
      <xdr:rowOff>161925</xdr:rowOff>
    </xdr:to>
    <xdr:sp macro="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AF3BDB10-4407-BCE2-F0EB-FD7DD71CD81D}"/>
            </a:ext>
          </a:extLst>
        </xdr:cNvPr>
        <xdr:cNvSpPr/>
      </xdr:nvSpPr>
      <xdr:spPr>
        <a:xfrm>
          <a:off x="381000" y="304800"/>
          <a:ext cx="7505700" cy="438150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400" b="1">
              <a:solidFill>
                <a:schemeClr val="bg1"/>
              </a:solidFill>
            </a:rPr>
            <a:t>Финансовая модель Клининговой компании</a:t>
          </a:r>
        </a:p>
      </xdr:txBody>
    </xdr:sp>
    <xdr:clientData/>
  </xdr:twoCellAnchor>
  <xdr:twoCellAnchor editAs="oneCell">
    <xdr:from>
      <xdr:col>3</xdr:col>
      <xdr:colOff>5048250</xdr:colOff>
      <xdr:row>2</xdr:row>
      <xdr:rowOff>47626</xdr:rowOff>
    </xdr:from>
    <xdr:to>
      <xdr:col>5</xdr:col>
      <xdr:colOff>344436</xdr:colOff>
      <xdr:row>3</xdr:row>
      <xdr:rowOff>142876</xdr:rowOff>
    </xdr:to>
    <xdr:pic>
      <xdr:nvPicPr>
        <xdr:cNvPr id="4" name="Рисунок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EF0A0C-9347-5D3E-95D3-89ECEF925C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05775" y="438151"/>
          <a:ext cx="2144661" cy="285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533400</xdr:colOff>
      <xdr:row>0</xdr:row>
      <xdr:rowOff>28575</xdr:rowOff>
    </xdr:from>
    <xdr:to>
      <xdr:col>25</xdr:col>
      <xdr:colOff>581025</xdr:colOff>
      <xdr:row>4</xdr:row>
      <xdr:rowOff>47066</xdr:rowOff>
    </xdr:to>
    <xdr:pic>
      <xdr:nvPicPr>
        <xdr:cNvPr id="3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CCEC7EA-3E21-EDD2-2323-AA920A60BF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25200" y="28575"/>
          <a:ext cx="5857875" cy="78049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85724</xdr:rowOff>
    </xdr:from>
    <xdr:to>
      <xdr:col>21</xdr:col>
      <xdr:colOff>304800</xdr:colOff>
      <xdr:row>25</xdr:row>
      <xdr:rowOff>190499</xdr:rowOff>
    </xdr:to>
    <xdr:sp macro="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575B6CFF-1C95-897D-2F48-617802A3D0B3}"/>
            </a:ext>
          </a:extLst>
        </xdr:cNvPr>
        <xdr:cNvSpPr/>
      </xdr:nvSpPr>
      <xdr:spPr>
        <a:xfrm>
          <a:off x="695325" y="276224"/>
          <a:ext cx="12496800" cy="4676775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400" b="1"/>
            <a:t>✅ Поздравляем! Вы сделали первый шаг к запуску своего клинингового бизнеса!</a:t>
          </a:r>
        </a:p>
        <a:p>
          <a:pPr algn="l"/>
          <a:endParaRPr lang="ru-RU" sz="1400" b="1"/>
        </a:p>
        <a:p>
          <a:pPr algn="l"/>
          <a:r>
            <a:rPr lang="ru-RU" sz="1400" b="1"/>
            <a:t>Вы уже получили базовую финансовую модель, чтобы понять ориентировочные цифры.</a:t>
          </a:r>
        </a:p>
        <a:p>
          <a:pPr algn="l"/>
          <a:r>
            <a:rPr lang="ru-RU" sz="1400" b="1"/>
            <a:t>Но это только начало!</a:t>
          </a:r>
        </a:p>
        <a:p>
          <a:pPr algn="l"/>
          <a:endParaRPr lang="ru-RU" sz="1400" b="1"/>
        </a:p>
        <a:p>
          <a:pPr algn="l"/>
          <a:r>
            <a:rPr lang="ru-RU" sz="1400" b="1"/>
            <a:t>Чтобы перейти к реальным действиям и избежать дорогостоящих ошибок, получите готовые проверенные материалы, которые мы используем в своей Клининговой компании:</a:t>
          </a:r>
        </a:p>
        <a:p>
          <a:pPr algn="l"/>
          <a:endParaRPr lang="ru-RU" sz="1400" b="1"/>
        </a:p>
        <a:p>
          <a:pPr algn="l"/>
          <a:r>
            <a:rPr lang="ru-RU" sz="1600" b="1"/>
            <a:t>📘 Справочник "Оборудование, химия, инвентарь" — всего 7 900 ₽</a:t>
          </a:r>
        </a:p>
        <a:p>
          <a:pPr algn="l"/>
          <a:r>
            <a:rPr lang="ru-RU" sz="1600" b="1"/>
            <a:t>📂 Полный пакет документов (договор с заказчиком, заказ-наряд, акт выполненных работ, чек-листы для клинеров) — 7 900 ₽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📘 Чек-лист закупок, готовый список оборудования, инвентаря, химии— всего 7 900 ₽</a:t>
          </a:r>
          <a:endParaRPr lang="ru-RU" sz="1600">
            <a:effectLst/>
          </a:endParaRPr>
        </a:p>
        <a:p>
          <a:pPr algn="l"/>
          <a:endParaRPr lang="ru-RU" sz="800" b="1"/>
        </a:p>
        <a:p>
          <a:pPr algn="l"/>
          <a:r>
            <a:rPr lang="ru-RU" sz="1400" b="1"/>
            <a:t>💡 Ценность этих материалов в разы превышает цену — вы экономите недели поиска информации и избавляетесь от риска купить ненужное оборудование и неэффективную химию.</a:t>
          </a:r>
        </a:p>
        <a:p>
          <a:pPr algn="l"/>
          <a:endParaRPr lang="ru-RU" sz="1400" b="1"/>
        </a:p>
        <a:p>
          <a:pPr algn="l"/>
          <a:r>
            <a:rPr lang="ru-RU" sz="1400" b="1"/>
            <a:t>📌 Подробнее ознакомиться и приобрести можно на нашем сайте: </a:t>
          </a:r>
        </a:p>
        <a:p>
          <a:pPr algn="l"/>
          <a:endParaRPr lang="ru-RU" sz="1400" b="1"/>
        </a:p>
      </xdr:txBody>
    </xdr:sp>
    <xdr:clientData/>
  </xdr:twoCellAnchor>
  <xdr:twoCellAnchor>
    <xdr:from>
      <xdr:col>1</xdr:col>
      <xdr:colOff>485775</xdr:colOff>
      <xdr:row>22</xdr:row>
      <xdr:rowOff>9525</xdr:rowOff>
    </xdr:from>
    <xdr:to>
      <xdr:col>5</xdr:col>
      <xdr:colOff>114300</xdr:colOff>
      <xdr:row>25</xdr:row>
      <xdr:rowOff>114300</xdr:rowOff>
    </xdr:to>
    <xdr:sp macro="" textlink="">
      <xdr:nvSpPr>
        <xdr:cNvPr id="3" name="Прямоугольник: скругленные углы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4448FE-5688-FD8D-C03E-589BD86B5E28}"/>
            </a:ext>
          </a:extLst>
        </xdr:cNvPr>
        <xdr:cNvSpPr/>
      </xdr:nvSpPr>
      <xdr:spPr>
        <a:xfrm>
          <a:off x="1181100" y="4200525"/>
          <a:ext cx="2066925" cy="676275"/>
        </a:xfrm>
        <a:prstGeom prst="round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bg1"/>
              </a:solidFill>
            </a:rPr>
            <a:t>Справочник</a:t>
          </a:r>
          <a:br>
            <a:rPr lang="ru-RU" sz="1400" b="1">
              <a:solidFill>
                <a:schemeClr val="bg1"/>
              </a:solidFill>
            </a:rPr>
          </a:br>
          <a:r>
            <a:rPr lang="ru-RU" sz="1400" b="1">
              <a:solidFill>
                <a:schemeClr val="bg1"/>
              </a:solidFill>
            </a:rPr>
            <a:t> (перейти на сайт)</a:t>
          </a:r>
        </a:p>
      </xdr:txBody>
    </xdr:sp>
    <xdr:clientData/>
  </xdr:twoCellAnchor>
  <xdr:twoCellAnchor>
    <xdr:from>
      <xdr:col>5</xdr:col>
      <xdr:colOff>438150</xdr:colOff>
      <xdr:row>21</xdr:row>
      <xdr:rowOff>180975</xdr:rowOff>
    </xdr:from>
    <xdr:to>
      <xdr:col>10</xdr:col>
      <xdr:colOff>38100</xdr:colOff>
      <xdr:row>25</xdr:row>
      <xdr:rowOff>95250</xdr:rowOff>
    </xdr:to>
    <xdr:sp macro="" textlink="">
      <xdr:nvSpPr>
        <xdr:cNvPr id="4" name="Прямоугольник: скругленные углы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4063A4-9EE5-4D22-84E4-63A89E9B74CB}"/>
            </a:ext>
          </a:extLst>
        </xdr:cNvPr>
        <xdr:cNvSpPr/>
      </xdr:nvSpPr>
      <xdr:spPr>
        <a:xfrm>
          <a:off x="3571875" y="4181475"/>
          <a:ext cx="2647950" cy="676275"/>
        </a:xfrm>
        <a:prstGeom prst="round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bg1"/>
              </a:solidFill>
            </a:rPr>
            <a:t>Документы </a:t>
          </a:r>
          <a:br>
            <a:rPr lang="ru-RU" sz="1400" b="1">
              <a:solidFill>
                <a:schemeClr val="bg1"/>
              </a:solidFill>
            </a:rPr>
          </a:br>
          <a:r>
            <a:rPr lang="ru-RU" sz="1400" b="1">
              <a:solidFill>
                <a:schemeClr val="bg1"/>
              </a:solidFill>
            </a:rPr>
            <a:t>(перейти на сайт)</a:t>
          </a:r>
        </a:p>
      </xdr:txBody>
    </xdr:sp>
    <xdr:clientData/>
  </xdr:twoCellAnchor>
  <xdr:twoCellAnchor>
    <xdr:from>
      <xdr:col>15</xdr:col>
      <xdr:colOff>219075</xdr:colOff>
      <xdr:row>21</xdr:row>
      <xdr:rowOff>142875</xdr:rowOff>
    </xdr:from>
    <xdr:to>
      <xdr:col>20</xdr:col>
      <xdr:colOff>1</xdr:colOff>
      <xdr:row>25</xdr:row>
      <xdr:rowOff>104775</xdr:rowOff>
    </xdr:to>
    <xdr:sp macro="" textlink="">
      <xdr:nvSpPr>
        <xdr:cNvPr id="5" name="Прямоугольник: скругленные углы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B416DE7-E3E1-490F-A3F9-E1EB9D3ED306}"/>
            </a:ext>
          </a:extLst>
        </xdr:cNvPr>
        <xdr:cNvSpPr/>
      </xdr:nvSpPr>
      <xdr:spPr>
        <a:xfrm>
          <a:off x="9448800" y="4143375"/>
          <a:ext cx="2828926" cy="723900"/>
        </a:xfrm>
        <a:prstGeom prst="round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bg1"/>
              </a:solidFill>
            </a:rPr>
            <a:t>Курс "Клининг от А до Я"</a:t>
          </a:r>
          <a:br>
            <a:rPr lang="ru-RU" sz="1400" b="1">
              <a:solidFill>
                <a:schemeClr val="bg1"/>
              </a:solidFill>
            </a:rPr>
          </a:br>
          <a:r>
            <a:rPr lang="ru-RU" sz="1400" b="1">
              <a:solidFill>
                <a:schemeClr val="bg1"/>
              </a:solidFill>
            </a:rPr>
            <a:t>(перейти на сайт)</a:t>
          </a:r>
        </a:p>
      </xdr:txBody>
    </xdr:sp>
    <xdr:clientData/>
  </xdr:twoCellAnchor>
  <xdr:twoCellAnchor>
    <xdr:from>
      <xdr:col>10</xdr:col>
      <xdr:colOff>361950</xdr:colOff>
      <xdr:row>21</xdr:row>
      <xdr:rowOff>152399</xdr:rowOff>
    </xdr:from>
    <xdr:to>
      <xdr:col>14</xdr:col>
      <xdr:colOff>571500</xdr:colOff>
      <xdr:row>25</xdr:row>
      <xdr:rowOff>85725</xdr:rowOff>
    </xdr:to>
    <xdr:sp macro="" textlink="">
      <xdr:nvSpPr>
        <xdr:cNvPr id="6" name="Прямоугольник: скругленные углы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99936CC-8AD2-4EDF-84E0-09968A40B73C}"/>
            </a:ext>
          </a:extLst>
        </xdr:cNvPr>
        <xdr:cNvSpPr/>
      </xdr:nvSpPr>
      <xdr:spPr>
        <a:xfrm>
          <a:off x="6543675" y="4152899"/>
          <a:ext cx="2647950" cy="695326"/>
        </a:xfrm>
        <a:prstGeom prst="round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chemeClr val="bg1"/>
              </a:solidFill>
            </a:rPr>
            <a:t>Чек-лист</a:t>
          </a:r>
          <a:br>
            <a:rPr lang="ru-RU" sz="1400" b="1">
              <a:solidFill>
                <a:schemeClr val="bg1"/>
              </a:solidFill>
            </a:rPr>
          </a:br>
          <a:r>
            <a:rPr lang="ru-RU" sz="1400" b="1">
              <a:solidFill>
                <a:schemeClr val="bg1"/>
              </a:solidFill>
            </a:rPr>
            <a:t> (перейти на сайт)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14A5B-BC99-449E-8E0C-8188BD66D90C}">
  <dimension ref="B1:AI114"/>
  <sheetViews>
    <sheetView tabSelected="1" zoomScaleNormal="100" workbookViewId="0"/>
  </sheetViews>
  <sheetFormatPr defaultRowHeight="15" x14ac:dyDescent="0.25"/>
  <cols>
    <col min="1" max="1" width="4.28515625" customWidth="1"/>
    <col min="3" max="3" width="32.42578125" bestFit="1" customWidth="1"/>
    <col min="4" max="4" width="83.140625" customWidth="1"/>
    <col min="5" max="5" width="19.5703125" customWidth="1"/>
  </cols>
  <sheetData>
    <row r="1" spans="2:6" ht="15.75" thickBot="1" x14ac:dyDescent="0.3"/>
    <row r="2" spans="2:6" x14ac:dyDescent="0.25">
      <c r="B2" s="1"/>
      <c r="C2" s="2"/>
      <c r="D2" s="2"/>
      <c r="E2" s="2"/>
      <c r="F2" s="3"/>
    </row>
    <row r="3" spans="2:6" x14ac:dyDescent="0.25">
      <c r="B3" s="4"/>
      <c r="C3" s="5"/>
      <c r="D3" s="5"/>
      <c r="E3" s="66"/>
      <c r="F3" s="67"/>
    </row>
    <row r="4" spans="2:6" x14ac:dyDescent="0.25">
      <c r="B4" s="4"/>
      <c r="C4" s="5"/>
      <c r="D4" s="5"/>
      <c r="E4" s="66"/>
      <c r="F4" s="67"/>
    </row>
    <row r="5" spans="2:6" x14ac:dyDescent="0.25">
      <c r="B5" s="4"/>
      <c r="C5" s="5"/>
      <c r="D5" s="5"/>
      <c r="E5" s="5"/>
      <c r="F5" s="6"/>
    </row>
    <row r="6" spans="2:6" ht="21" x14ac:dyDescent="0.25">
      <c r="B6" s="4"/>
      <c r="C6" s="47" t="s">
        <v>32</v>
      </c>
      <c r="D6" s="5"/>
      <c r="E6" s="5"/>
      <c r="F6" s="6"/>
    </row>
    <row r="7" spans="2:6" x14ac:dyDescent="0.25">
      <c r="B7" s="4"/>
      <c r="C7" s="5"/>
      <c r="D7" s="5"/>
      <c r="E7" s="5"/>
      <c r="F7" s="6"/>
    </row>
    <row r="8" spans="2:6" ht="26.25" x14ac:dyDescent="0.25">
      <c r="B8" s="4"/>
      <c r="C8" s="5"/>
      <c r="D8" s="44" t="s">
        <v>34</v>
      </c>
      <c r="E8" s="8"/>
      <c r="F8" s="6"/>
    </row>
    <row r="9" spans="2:6" x14ac:dyDescent="0.25">
      <c r="B9" s="4"/>
      <c r="C9" s="5"/>
      <c r="D9" s="5"/>
      <c r="E9" s="5"/>
      <c r="F9" s="6"/>
    </row>
    <row r="10" spans="2:6" x14ac:dyDescent="0.25">
      <c r="B10" s="4"/>
      <c r="C10" s="5"/>
      <c r="D10" s="5"/>
      <c r="E10" s="5"/>
      <c r="F10" s="6"/>
    </row>
    <row r="11" spans="2:6" x14ac:dyDescent="0.25">
      <c r="B11" s="4"/>
      <c r="C11" s="5"/>
      <c r="D11" s="5"/>
      <c r="E11" s="5"/>
      <c r="F11" s="6"/>
    </row>
    <row r="12" spans="2:6" x14ac:dyDescent="0.25">
      <c r="B12" s="4"/>
      <c r="C12" s="5"/>
      <c r="D12" s="5"/>
      <c r="E12" s="5"/>
      <c r="F12" s="6"/>
    </row>
    <row r="13" spans="2:6" x14ac:dyDescent="0.25">
      <c r="B13" s="4"/>
      <c r="C13" s="5"/>
      <c r="D13" s="5"/>
      <c r="E13" s="5"/>
      <c r="F13" s="6"/>
    </row>
    <row r="14" spans="2:6" x14ac:dyDescent="0.25">
      <c r="B14" s="4"/>
      <c r="C14" s="5"/>
      <c r="D14" s="5"/>
      <c r="E14" s="5"/>
      <c r="F14" s="6"/>
    </row>
    <row r="15" spans="2:6" x14ac:dyDescent="0.25">
      <c r="B15" s="4"/>
      <c r="C15" s="5"/>
      <c r="D15" s="5"/>
      <c r="E15" s="5"/>
      <c r="F15" s="6"/>
    </row>
    <row r="16" spans="2:6" x14ac:dyDescent="0.25">
      <c r="B16" s="4"/>
      <c r="C16" s="5"/>
      <c r="D16" s="5"/>
      <c r="E16" s="5"/>
      <c r="F16" s="6"/>
    </row>
    <row r="17" spans="2:6" x14ac:dyDescent="0.25">
      <c r="B17" s="4"/>
      <c r="C17" s="5"/>
      <c r="D17" s="5"/>
      <c r="E17" s="5"/>
      <c r="F17" s="6"/>
    </row>
    <row r="18" spans="2:6" x14ac:dyDescent="0.25">
      <c r="B18" s="4"/>
      <c r="C18" s="5"/>
      <c r="D18" s="5"/>
      <c r="E18" s="5"/>
      <c r="F18" s="6"/>
    </row>
    <row r="19" spans="2:6" x14ac:dyDescent="0.25">
      <c r="B19" s="4"/>
      <c r="C19" s="5"/>
      <c r="D19" s="5"/>
      <c r="E19" s="5"/>
      <c r="F19" s="6"/>
    </row>
    <row r="20" spans="2:6" x14ac:dyDescent="0.25">
      <c r="B20" s="4"/>
      <c r="C20" s="5"/>
      <c r="D20" s="5"/>
      <c r="E20" s="5"/>
      <c r="F20" s="6"/>
    </row>
    <row r="21" spans="2:6" ht="26.25" x14ac:dyDescent="0.4">
      <c r="B21" s="4"/>
      <c r="C21" s="5"/>
      <c r="D21" s="45" t="s">
        <v>35</v>
      </c>
      <c r="E21" s="7"/>
      <c r="F21" s="6"/>
    </row>
    <row r="22" spans="2:6" x14ac:dyDescent="0.25">
      <c r="B22" s="4"/>
      <c r="C22" s="5"/>
      <c r="D22" s="5"/>
      <c r="E22" s="5"/>
      <c r="F22" s="6"/>
    </row>
    <row r="23" spans="2:6" x14ac:dyDescent="0.25">
      <c r="B23" s="4"/>
      <c r="C23" s="5"/>
      <c r="D23" s="5"/>
      <c r="E23" s="5"/>
      <c r="F23" s="6"/>
    </row>
    <row r="24" spans="2:6" x14ac:dyDescent="0.25">
      <c r="B24" s="4"/>
      <c r="C24" s="5"/>
      <c r="D24" s="5"/>
      <c r="E24" s="5"/>
      <c r="F24" s="6"/>
    </row>
    <row r="25" spans="2:6" x14ac:dyDescent="0.25">
      <c r="B25" s="4"/>
      <c r="C25" s="5"/>
      <c r="D25" s="5"/>
      <c r="E25" s="5"/>
      <c r="F25" s="6"/>
    </row>
    <row r="26" spans="2:6" x14ac:dyDescent="0.25">
      <c r="B26" s="4"/>
      <c r="C26" s="5"/>
      <c r="D26" s="5"/>
      <c r="E26" s="5"/>
      <c r="F26" s="6"/>
    </row>
    <row r="27" spans="2:6" x14ac:dyDescent="0.25">
      <c r="B27" s="4"/>
      <c r="C27" s="5"/>
      <c r="D27" s="12" t="s">
        <v>33</v>
      </c>
      <c r="E27" s="7"/>
      <c r="F27" s="6"/>
    </row>
    <row r="28" spans="2:6" x14ac:dyDescent="0.25">
      <c r="B28" s="4"/>
      <c r="C28" s="5"/>
      <c r="D28" s="5"/>
      <c r="E28" s="5"/>
      <c r="F28" s="6"/>
    </row>
    <row r="29" spans="2:6" x14ac:dyDescent="0.25">
      <c r="B29" s="4"/>
      <c r="C29" s="5"/>
      <c r="D29" s="5"/>
      <c r="E29" s="5"/>
      <c r="F29" s="6"/>
    </row>
    <row r="30" spans="2:6" x14ac:dyDescent="0.25">
      <c r="B30" s="4"/>
      <c r="C30" s="5"/>
      <c r="D30" s="5"/>
      <c r="E30" s="5"/>
      <c r="F30" s="6"/>
    </row>
    <row r="31" spans="2:6" x14ac:dyDescent="0.25">
      <c r="B31" s="4"/>
      <c r="C31" s="5"/>
      <c r="D31" s="5"/>
      <c r="E31" s="5"/>
      <c r="F31" s="6"/>
    </row>
    <row r="32" spans="2:6" x14ac:dyDescent="0.25">
      <c r="B32" s="4"/>
      <c r="C32" s="5"/>
      <c r="D32" s="5"/>
      <c r="E32" s="5"/>
      <c r="F32" s="6"/>
    </row>
    <row r="33" spans="2:6" x14ac:dyDescent="0.25">
      <c r="B33" s="4"/>
      <c r="C33" s="12" t="s">
        <v>36</v>
      </c>
      <c r="D33" s="5"/>
      <c r="E33" s="5"/>
      <c r="F33" s="6"/>
    </row>
    <row r="34" spans="2:6" x14ac:dyDescent="0.25">
      <c r="B34" s="4"/>
      <c r="C34" s="5"/>
      <c r="D34" s="5"/>
      <c r="E34" s="5"/>
      <c r="F34" s="6"/>
    </row>
    <row r="35" spans="2:6" x14ac:dyDescent="0.25">
      <c r="B35" s="4"/>
      <c r="C35" s="46"/>
      <c r="D35" s="5"/>
      <c r="E35" s="5"/>
      <c r="F35" s="6"/>
    </row>
    <row r="36" spans="2:6" ht="15.75" thickBot="1" x14ac:dyDescent="0.3">
      <c r="B36" s="9"/>
      <c r="C36" s="10"/>
      <c r="D36" s="10"/>
      <c r="E36" s="10"/>
      <c r="F36" s="11"/>
    </row>
    <row r="105" spans="29:35" x14ac:dyDescent="0.25">
      <c r="AC105">
        <v>2</v>
      </c>
    </row>
    <row r="106" spans="29:35" x14ac:dyDescent="0.25">
      <c r="AD106">
        <v>1</v>
      </c>
      <c r="AE106">
        <v>0.6</v>
      </c>
      <c r="AF106">
        <v>1</v>
      </c>
      <c r="AG106">
        <v>6000</v>
      </c>
      <c r="AH106">
        <v>1</v>
      </c>
      <c r="AI106">
        <v>2400</v>
      </c>
    </row>
    <row r="107" spans="29:35" x14ac:dyDescent="0.25">
      <c r="AD107">
        <v>2</v>
      </c>
      <c r="AE107">
        <v>0.8</v>
      </c>
      <c r="AF107">
        <v>2</v>
      </c>
      <c r="AG107">
        <v>7500</v>
      </c>
      <c r="AH107">
        <v>2</v>
      </c>
      <c r="AI107">
        <v>2700</v>
      </c>
    </row>
    <row r="108" spans="29:35" x14ac:dyDescent="0.25">
      <c r="AD108">
        <v>3</v>
      </c>
      <c r="AE108">
        <v>1</v>
      </c>
      <c r="AF108">
        <v>3</v>
      </c>
      <c r="AG108">
        <v>9000</v>
      </c>
      <c r="AH108">
        <v>3</v>
      </c>
      <c r="AI108">
        <v>3000</v>
      </c>
    </row>
    <row r="109" spans="29:35" x14ac:dyDescent="0.25">
      <c r="AD109">
        <v>4</v>
      </c>
      <c r="AE109">
        <v>1.2</v>
      </c>
      <c r="AF109">
        <v>4</v>
      </c>
      <c r="AG109">
        <v>10500</v>
      </c>
      <c r="AH109">
        <v>4</v>
      </c>
      <c r="AI109">
        <v>3300</v>
      </c>
    </row>
    <row r="110" spans="29:35" x14ac:dyDescent="0.25">
      <c r="AD110">
        <v>5</v>
      </c>
      <c r="AE110">
        <v>1.4</v>
      </c>
      <c r="AF110">
        <v>5</v>
      </c>
      <c r="AG110">
        <v>12000</v>
      </c>
      <c r="AH110">
        <v>5</v>
      </c>
      <c r="AI110">
        <v>3600</v>
      </c>
    </row>
    <row r="112" spans="29:35" x14ac:dyDescent="0.25">
      <c r="AC112">
        <v>2</v>
      </c>
    </row>
    <row r="114" spans="29:29" x14ac:dyDescent="0.25">
      <c r="AC114">
        <v>1</v>
      </c>
    </row>
  </sheetData>
  <sheetProtection insertColumns="0" insertRows="0" insertHyperlinks="0" deleteColumns="0" deleteRows="0" selectLockedCells="1" selectUnlockedCells="1"/>
  <mergeCells count="1">
    <mergeCell ref="E3:F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Option Button 4">
              <controlPr defaultSize="0" autoFill="0" autoLine="0" autoPict="0">
                <anchor moveWithCells="1">
                  <from>
                    <xdr:col>2</xdr:col>
                    <xdr:colOff>5314950</xdr:colOff>
                    <xdr:row>8</xdr:row>
                    <xdr:rowOff>180975</xdr:rowOff>
                  </from>
                  <to>
                    <xdr:col>3</xdr:col>
                    <xdr:colOff>2962275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Option Button 5">
              <controlPr defaultSize="0" autoFill="0" autoLine="0" autoPict="0">
                <anchor moveWithCells="1">
                  <from>
                    <xdr:col>2</xdr:col>
                    <xdr:colOff>5314950</xdr:colOff>
                    <xdr:row>11</xdr:row>
                    <xdr:rowOff>9525</xdr:rowOff>
                  </from>
                  <to>
                    <xdr:col>3</xdr:col>
                    <xdr:colOff>2924175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6" name="Option Button 6">
              <controlPr defaultSize="0" autoFill="0" autoLine="0" autoPict="0" altText="301 - 500 тысяч человек">
                <anchor moveWithCells="1">
                  <from>
                    <xdr:col>3</xdr:col>
                    <xdr:colOff>0</xdr:colOff>
                    <xdr:row>12</xdr:row>
                    <xdr:rowOff>190500</xdr:rowOff>
                  </from>
                  <to>
                    <xdr:col>3</xdr:col>
                    <xdr:colOff>2933700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7" name="Option Button 7">
              <controlPr defaultSize="0" autoFill="0" autoLine="0" autoPict="0" altText="601 тысяч человек - 1.0 млн человек">
                <anchor moveWithCells="1"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3</xdr:col>
                    <xdr:colOff>2943225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8" name="Option Button 13">
              <controlPr defaultSize="0" autoFill="0" autoLine="0" autoPict="0" altText="свыше 1.0 млн человек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3</xdr:col>
                    <xdr:colOff>3114675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9" name="Group Box 15">
              <controlPr defaultSize="0" autoFill="0" autoPict="0" altText="Химчистка мебели">
                <anchor moveWithCells="1">
                  <from>
                    <xdr:col>3</xdr:col>
                    <xdr:colOff>9525</xdr:colOff>
                    <xdr:row>22</xdr:row>
                    <xdr:rowOff>19050</xdr:rowOff>
                  </from>
                  <to>
                    <xdr:col>3</xdr:col>
                    <xdr:colOff>2876550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0" name="Option Button 16">
              <controlPr defaultSize="0" autoFill="0" autoLine="0" autoPict="0">
                <anchor moveWithCells="1">
                  <from>
                    <xdr:col>3</xdr:col>
                    <xdr:colOff>9525</xdr:colOff>
                    <xdr:row>22</xdr:row>
                    <xdr:rowOff>95250</xdr:rowOff>
                  </from>
                  <to>
                    <xdr:col>3</xdr:col>
                    <xdr:colOff>1009650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1" name="Option Button 17">
              <controlPr defaultSize="0" autoFill="0" autoLine="0" autoPict="0">
                <anchor moveWithCells="1">
                  <from>
                    <xdr:col>3</xdr:col>
                    <xdr:colOff>1133475</xdr:colOff>
                    <xdr:row>22</xdr:row>
                    <xdr:rowOff>47625</xdr:rowOff>
                  </from>
                  <to>
                    <xdr:col>3</xdr:col>
                    <xdr:colOff>2466975</xdr:colOff>
                    <xdr:row>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12" name="Group Box 18">
              <controlPr defaultSize="0" autoFill="0" autoPict="0">
                <anchor moveWithCells="1">
                  <from>
                    <xdr:col>3</xdr:col>
                    <xdr:colOff>0</xdr:colOff>
                    <xdr:row>28</xdr:row>
                    <xdr:rowOff>19050</xdr:rowOff>
                  </from>
                  <to>
                    <xdr:col>3</xdr:col>
                    <xdr:colOff>2867025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3" name="Option Button 19">
              <controlPr defaultSize="0" autoFill="0" autoLine="0" autoPict="0">
                <anchor moveWithCells="1">
                  <from>
                    <xdr:col>3</xdr:col>
                    <xdr:colOff>95250</xdr:colOff>
                    <xdr:row>29</xdr:row>
                    <xdr:rowOff>19050</xdr:rowOff>
                  </from>
                  <to>
                    <xdr:col>3</xdr:col>
                    <xdr:colOff>1838325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14" name="Option Button 20">
              <controlPr defaultSize="0" autoFill="0" autoLine="0" autoPict="0">
                <anchor moveWithCells="1">
                  <from>
                    <xdr:col>3</xdr:col>
                    <xdr:colOff>104775</xdr:colOff>
                    <xdr:row>30</xdr:row>
                    <xdr:rowOff>85725</xdr:rowOff>
                  </from>
                  <to>
                    <xdr:col>3</xdr:col>
                    <xdr:colOff>2819400</xdr:colOff>
                    <xdr:row>31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15" name="Group Box 21">
              <controlPr defaultSize="0" autoFill="0" autoPict="0" altText="Население">
                <anchor moveWithCells="1">
                  <from>
                    <xdr:col>3</xdr:col>
                    <xdr:colOff>0</xdr:colOff>
                    <xdr:row>9</xdr:row>
                    <xdr:rowOff>9525</xdr:rowOff>
                  </from>
                  <to>
                    <xdr:col>3</xdr:col>
                    <xdr:colOff>2847975</xdr:colOff>
                    <xdr:row>19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C1162-F1EF-492D-824B-6DA479A0BF84}">
  <dimension ref="A1:AA61"/>
  <sheetViews>
    <sheetView zoomScaleNormal="100" workbookViewId="0">
      <pane ySplit="7" topLeftCell="A14" activePane="bottomLeft" state="frozen"/>
      <selection pane="bottomLeft" activeCell="F42" sqref="F42"/>
    </sheetView>
  </sheetViews>
  <sheetFormatPr defaultRowHeight="15" x14ac:dyDescent="0.25"/>
  <cols>
    <col min="1" max="1" width="3.140625" style="14" customWidth="1"/>
    <col min="2" max="2" width="47.5703125" style="14" bestFit="1" customWidth="1"/>
    <col min="3" max="3" width="3.5703125" style="14" customWidth="1"/>
    <col min="4" max="4" width="13.7109375" style="14" customWidth="1"/>
    <col min="5" max="5" width="3.7109375" style="14" customWidth="1"/>
    <col min="6" max="6" width="13.7109375" style="14" customWidth="1"/>
    <col min="7" max="7" width="3.7109375" style="14" customWidth="1"/>
    <col min="8" max="8" width="13.7109375" style="14" customWidth="1"/>
    <col min="9" max="9" width="3.7109375" style="14" customWidth="1"/>
    <col min="10" max="10" width="13.7109375" style="14" customWidth="1"/>
    <col min="11" max="11" width="3.7109375" style="14" customWidth="1"/>
    <col min="12" max="12" width="13.7109375" style="14" customWidth="1"/>
    <col min="13" max="13" width="3.7109375" style="14" customWidth="1"/>
    <col min="14" max="14" width="13.7109375" style="14" customWidth="1"/>
    <col min="15" max="15" width="3.7109375" style="14" customWidth="1"/>
    <col min="16" max="16" width="13.7109375" style="14" customWidth="1"/>
    <col min="17" max="17" width="3.7109375" style="14" customWidth="1"/>
    <col min="18" max="18" width="13.7109375" style="14" customWidth="1"/>
    <col min="19" max="19" width="3.7109375" style="14" customWidth="1"/>
    <col min="20" max="20" width="13.7109375" style="14" customWidth="1"/>
    <col min="21" max="21" width="3.7109375" style="14" customWidth="1"/>
    <col min="22" max="22" width="13.7109375" style="14" customWidth="1"/>
    <col min="23" max="23" width="3.7109375" style="14" customWidth="1"/>
    <col min="24" max="24" width="13.7109375" style="14" customWidth="1"/>
    <col min="25" max="25" width="3.7109375" style="14" customWidth="1"/>
    <col min="26" max="26" width="13.7109375" style="14" customWidth="1"/>
    <col min="27" max="27" width="6.85546875" style="14" customWidth="1"/>
    <col min="28" max="16384" width="9.140625" style="14"/>
  </cols>
  <sheetData>
    <row r="1" spans="1:27" x14ac:dyDescent="0.25">
      <c r="A1" s="13"/>
      <c r="B1" s="35"/>
      <c r="C1" s="36" t="s">
        <v>2</v>
      </c>
      <c r="D1" s="43" t="s">
        <v>39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13"/>
    </row>
    <row r="2" spans="1:27" x14ac:dyDescent="0.25">
      <c r="A2" s="13"/>
      <c r="B2" s="34"/>
      <c r="C2" s="36" t="s">
        <v>2</v>
      </c>
      <c r="D2" s="43" t="s">
        <v>40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13"/>
    </row>
    <row r="3" spans="1:27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13"/>
    </row>
    <row r="4" spans="1:27" x14ac:dyDescent="0.25">
      <c r="A4" s="13"/>
      <c r="B4" s="52" t="s">
        <v>37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13"/>
    </row>
    <row r="5" spans="1:27" x14ac:dyDescent="0.25">
      <c r="A5" s="13"/>
      <c r="B5" s="52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3"/>
    </row>
    <row r="6" spans="1:27" ht="20.100000000000001" customHeight="1" x14ac:dyDescent="0.25">
      <c r="A6" s="13"/>
      <c r="B6" s="53"/>
      <c r="C6" s="13"/>
      <c r="D6" s="16" t="s">
        <v>12</v>
      </c>
      <c r="E6" s="13"/>
      <c r="F6" s="16" t="s">
        <v>13</v>
      </c>
      <c r="G6" s="13"/>
      <c r="H6" s="16" t="s">
        <v>14</v>
      </c>
      <c r="I6" s="13"/>
      <c r="J6" s="16" t="s">
        <v>15</v>
      </c>
      <c r="K6" s="13"/>
      <c r="L6" s="16" t="s">
        <v>16</v>
      </c>
      <c r="M6" s="13"/>
      <c r="N6" s="16" t="s">
        <v>17</v>
      </c>
      <c r="O6" s="13"/>
      <c r="P6" s="16" t="s">
        <v>18</v>
      </c>
      <c r="Q6" s="13"/>
      <c r="R6" s="16" t="s">
        <v>19</v>
      </c>
      <c r="S6" s="13"/>
      <c r="T6" s="16" t="s">
        <v>20</v>
      </c>
      <c r="U6" s="13"/>
      <c r="V6" s="16" t="s">
        <v>21</v>
      </c>
      <c r="W6" s="13"/>
      <c r="X6" s="16" t="s">
        <v>22</v>
      </c>
      <c r="Y6" s="13"/>
      <c r="Z6" s="16" t="s">
        <v>23</v>
      </c>
      <c r="AA6" s="13"/>
    </row>
    <row r="7" spans="1:27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</row>
    <row r="8" spans="1:27" ht="20.100000000000001" customHeight="1" x14ac:dyDescent="0.25">
      <c r="A8" s="13"/>
      <c r="B8" s="37" t="s">
        <v>24</v>
      </c>
      <c r="C8" s="17"/>
      <c r="D8" s="18">
        <v>150000</v>
      </c>
      <c r="E8" s="65" t="s">
        <v>42</v>
      </c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4" t="s">
        <v>38</v>
      </c>
      <c r="Y8" s="64"/>
      <c r="Z8" s="64"/>
      <c r="AA8" s="13"/>
    </row>
    <row r="9" spans="1:27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 s="40" customFormat="1" ht="20.100000000000001" customHeight="1" x14ac:dyDescent="0.25">
      <c r="A10" s="48"/>
      <c r="B10" s="49" t="s">
        <v>25</v>
      </c>
      <c r="C10" s="48"/>
      <c r="D10" s="26">
        <f>10 * VLOOKUP('Шаг 1'!AC105, 'Шаг 1'!AD106:AE110, 2, FALSE)</f>
        <v>8</v>
      </c>
      <c r="E10" s="27"/>
      <c r="F10" s="26">
        <f>15 * VLOOKUP('Шаг 1'!AC105, 'Шаг 1'!AD106:AE110, 2, FALSE)</f>
        <v>12</v>
      </c>
      <c r="G10" s="27"/>
      <c r="H10" s="26">
        <f>22 * VLOOKUP('Шаг 1'!AC105, 'Шаг 1'!AD106:AE110, 2, FALSE)</f>
        <v>17.600000000000001</v>
      </c>
      <c r="I10" s="27"/>
      <c r="J10" s="26">
        <f>26 * VLOOKUP('Шаг 1'!AC105, 'Шаг 1'!AD106:AE110, 2, FALSE)</f>
        <v>20.8</v>
      </c>
      <c r="K10" s="27"/>
      <c r="L10" s="26">
        <f>30 * VLOOKUP('Шаг 1'!AC105, 'Шаг 1'!AD106:AE110, 2, FALSE)</f>
        <v>24</v>
      </c>
      <c r="M10" s="27"/>
      <c r="N10" s="26">
        <f>35 * VLOOKUP('Шаг 1'!AC105, 'Шаг 1'!AD106:AE110, 2, FALSE)</f>
        <v>28</v>
      </c>
      <c r="O10" s="27"/>
      <c r="P10" s="26">
        <f>39 * VLOOKUP('Шаг 1'!AC105, 'Шаг 1'!AD106:AE110, 2, FALSE)</f>
        <v>31.200000000000003</v>
      </c>
      <c r="Q10" s="27"/>
      <c r="R10" s="26">
        <f>44 * VLOOKUP('Шаг 1'!AC105, 'Шаг 1'!AD106:AE110, 2, FALSE)</f>
        <v>35.200000000000003</v>
      </c>
      <c r="S10" s="27"/>
      <c r="T10" s="26">
        <f>49 * VLOOKUP('Шаг 1'!AC105, 'Шаг 1'!AD106:AE110, 2, FALSE)</f>
        <v>39.200000000000003</v>
      </c>
      <c r="U10" s="27"/>
      <c r="V10" s="26">
        <f>49 * VLOOKUP('Шаг 1'!AC105, 'Шаг 1'!AD106:AE110, 2, FALSE)</f>
        <v>39.200000000000003</v>
      </c>
      <c r="W10" s="27"/>
      <c r="X10" s="26">
        <f>49 * VLOOKUP('Шаг 1'!AC105, 'Шаг 1'!AD106:AE110, 2, FALSE)</f>
        <v>39.200000000000003</v>
      </c>
      <c r="Y10" s="27"/>
      <c r="Z10" s="26">
        <f>49 * VLOOKUP('Шаг 1'!AC105, 'Шаг 1'!AD106:AE110, 2, FALSE)</f>
        <v>39.200000000000003</v>
      </c>
      <c r="AA10" s="48"/>
    </row>
    <row r="11" spans="1:27" s="51" customFormat="1" ht="5.0999999999999996" customHeight="1" x14ac:dyDescent="0.25">
      <c r="A11" s="28"/>
      <c r="B11" s="50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s="40" customFormat="1" ht="20.100000000000001" customHeight="1" x14ac:dyDescent="0.25">
      <c r="A12" s="48"/>
      <c r="B12" s="49" t="s">
        <v>26</v>
      </c>
      <c r="C12" s="48"/>
      <c r="D12" s="29">
        <f>1 * VLOOKUP('Шаг 1'!AC105, 'Шаг 1'!AF106:AG110, 2, FALSE)</f>
        <v>7500</v>
      </c>
      <c r="E12" s="30"/>
      <c r="F12" s="29">
        <f>1 * VLOOKUP('Шаг 1'!AC105, 'Шаг 1'!AF106:AG110, 2, FALSE)</f>
        <v>7500</v>
      </c>
      <c r="G12" s="30"/>
      <c r="H12" s="29">
        <f>1 * VLOOKUP('Шаг 1'!AC105, 'Шаг 1'!AF106:AG110, 2, FALSE)</f>
        <v>7500</v>
      </c>
      <c r="I12" s="30"/>
      <c r="J12" s="29">
        <f>1 * VLOOKUP('Шаг 1'!AC105, 'Шаг 1'!AF106:AG110, 2, FALSE)</f>
        <v>7500</v>
      </c>
      <c r="K12" s="30"/>
      <c r="L12" s="29">
        <f>1 * VLOOKUP('Шаг 1'!AC105, 'Шаг 1'!AF106:AG110, 2, FALSE)</f>
        <v>7500</v>
      </c>
      <c r="M12" s="30"/>
      <c r="N12" s="29">
        <f>1 * VLOOKUP('Шаг 1'!AC105, 'Шаг 1'!AF106:AG110, 2, FALSE)</f>
        <v>7500</v>
      </c>
      <c r="O12" s="30"/>
      <c r="P12" s="29">
        <f>1 * VLOOKUP('Шаг 1'!AC105, 'Шаг 1'!AF106:AG110, 2, FALSE)</f>
        <v>7500</v>
      </c>
      <c r="Q12" s="30"/>
      <c r="R12" s="29">
        <f>1 * VLOOKUP('Шаг 1'!AC105, 'Шаг 1'!AF106:AG110, 2, FALSE)</f>
        <v>7500</v>
      </c>
      <c r="S12" s="30"/>
      <c r="T12" s="29">
        <f>1 * VLOOKUP('Шаг 1'!AC105, 'Шаг 1'!AF106:AG110, 2, FALSE)</f>
        <v>7500</v>
      </c>
      <c r="U12" s="30"/>
      <c r="V12" s="29">
        <f>1 * VLOOKUP('Шаг 1'!AC105, 'Шаг 1'!AF106:AG110, 2, FALSE)</f>
        <v>7500</v>
      </c>
      <c r="W12" s="30"/>
      <c r="X12" s="29">
        <f>1 * VLOOKUP('Шаг 1'!AC105, 'Шаг 1'!AF106:AG110, 2, FALSE)</f>
        <v>7500</v>
      </c>
      <c r="Y12" s="30"/>
      <c r="Z12" s="29">
        <f>1 * VLOOKUP('Шаг 1'!AC105, 'Шаг 1'!AF106:AG110, 2, FALSE)</f>
        <v>7500</v>
      </c>
      <c r="AA12" s="48"/>
    </row>
    <row r="13" spans="1:27" s="51" customFormat="1" ht="5.0999999999999996" customHeight="1" x14ac:dyDescent="0.25">
      <c r="A13" s="28"/>
      <c r="B13" s="50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</row>
    <row r="14" spans="1:27" s="40" customFormat="1" ht="20.100000000000001" customHeight="1" x14ac:dyDescent="0.25">
      <c r="A14" s="48"/>
      <c r="B14" s="49" t="s">
        <v>27</v>
      </c>
      <c r="C14" s="48"/>
      <c r="D14" s="26">
        <f>7 * VLOOKUP('Шаг 1'!AC105, 'Шаг 1'!AD106:AE110, 2, FALSE)</f>
        <v>5.6000000000000005</v>
      </c>
      <c r="E14" s="27"/>
      <c r="F14" s="26">
        <f>8 * VLOOKUP('Шаг 1'!AC105, 'Шаг 1'!AD106:AE110, 2, FALSE)</f>
        <v>6.4</v>
      </c>
      <c r="G14" s="27"/>
      <c r="H14" s="26">
        <f>9 * VLOOKUP('Шаг 1'!AC105, 'Шаг 1'!AD106:AE110, 2, FALSE)</f>
        <v>7.2</v>
      </c>
      <c r="I14" s="27"/>
      <c r="J14" s="26">
        <f>10 * VLOOKUP('Шаг 1'!AC105, 'Шаг 1'!AD106:AE110, 2, FALSE)</f>
        <v>8</v>
      </c>
      <c r="K14" s="27"/>
      <c r="L14" s="26">
        <f>10 * VLOOKUP('Шаг 1'!AC105, 'Шаг 1'!AD106:AE110, 2, FALSE)</f>
        <v>8</v>
      </c>
      <c r="M14" s="27"/>
      <c r="N14" s="26">
        <f>10 * VLOOKUP('Шаг 1'!AC105, 'Шаг 1'!AD106:AE110, 2, FALSE)</f>
        <v>8</v>
      </c>
      <c r="O14" s="27"/>
      <c r="P14" s="26">
        <f>12 * VLOOKUP('Шаг 1'!AC105, 'Шаг 1'!AD106:AE110, 2, FALSE)</f>
        <v>9.6000000000000014</v>
      </c>
      <c r="Q14" s="27"/>
      <c r="R14" s="26">
        <f>12 * VLOOKUP('Шаг 1'!AC105, 'Шаг 1'!AD106:AE110, 2, FALSE)</f>
        <v>9.6000000000000014</v>
      </c>
      <c r="S14" s="27"/>
      <c r="T14" s="26">
        <f>12 * VLOOKUP('Шаг 1'!AC105, 'Шаг 1'!AD106:AE110, 2, FALSE)</f>
        <v>9.6000000000000014</v>
      </c>
      <c r="U14" s="27"/>
      <c r="V14" s="26">
        <f>14 * VLOOKUP('Шаг 1'!AC105, 'Шаг 1'!AD106:AE110, 2, FALSE)</f>
        <v>11.200000000000001</v>
      </c>
      <c r="W14" s="27"/>
      <c r="X14" s="26">
        <f>14 * VLOOKUP('Шаг 1'!AC105, 'Шаг 1'!AD106:AE110, 2, FALSE)</f>
        <v>11.200000000000001</v>
      </c>
      <c r="Y14" s="27"/>
      <c r="Z14" s="26">
        <f>14 * VLOOKUP('Шаг 1'!AC105, 'Шаг 1'!AD106:AE110, 2, FALSE)</f>
        <v>11.200000000000001</v>
      </c>
      <c r="AA14" s="48"/>
    </row>
    <row r="15" spans="1:27" s="51" customFormat="1" ht="5.0999999999999996" customHeight="1" x14ac:dyDescent="0.25">
      <c r="A15" s="28"/>
      <c r="B15" s="50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</row>
    <row r="16" spans="1:27" s="40" customFormat="1" ht="20.100000000000001" customHeight="1" x14ac:dyDescent="0.25">
      <c r="A16" s="48"/>
      <c r="B16" s="49" t="s">
        <v>28</v>
      </c>
      <c r="C16" s="48"/>
      <c r="D16" s="29">
        <f>1 * VLOOKUP('Шаг 1'!AC105, 'Шаг 1'!AH106:AI110, 2, FALSE)</f>
        <v>2700</v>
      </c>
      <c r="E16" s="30"/>
      <c r="F16" s="29">
        <f>1 * VLOOKUP('Шаг 1'!AC105, 'Шаг 1'!AH106:AI110, 2, FALSE)</f>
        <v>2700</v>
      </c>
      <c r="G16" s="30"/>
      <c r="H16" s="29">
        <f>1 * VLOOKUP('Шаг 1'!AC105, 'Шаг 1'!AH106:AI110, 2, FALSE)</f>
        <v>2700</v>
      </c>
      <c r="I16" s="30"/>
      <c r="J16" s="29">
        <f>1 * VLOOKUP('Шаг 1'!AC105, 'Шаг 1'!AH106:AI110, 2, FALSE)</f>
        <v>2700</v>
      </c>
      <c r="K16" s="30"/>
      <c r="L16" s="29">
        <f>1 * VLOOKUP('Шаг 1'!AC105, 'Шаг 1'!AH106:AI110, 2, FALSE)</f>
        <v>2700</v>
      </c>
      <c r="M16" s="30"/>
      <c r="N16" s="29">
        <f>1 * VLOOKUP('Шаг 1'!AC105, 'Шаг 1'!AH106:AI110, 2, FALSE)</f>
        <v>2700</v>
      </c>
      <c r="O16" s="30"/>
      <c r="P16" s="29">
        <f>1 * VLOOKUP('Шаг 1'!AC105, 'Шаг 1'!AH106:AI110, 2, FALSE)</f>
        <v>2700</v>
      </c>
      <c r="Q16" s="30"/>
      <c r="R16" s="29">
        <f>1 * VLOOKUP('Шаг 1'!AC105, 'Шаг 1'!AH106:AI110, 2, FALSE)</f>
        <v>2700</v>
      </c>
      <c r="S16" s="30"/>
      <c r="T16" s="29">
        <f>1 * VLOOKUP('Шаг 1'!AC105, 'Шаг 1'!AH106:AI110, 2, FALSE)</f>
        <v>2700</v>
      </c>
      <c r="U16" s="30"/>
      <c r="V16" s="29">
        <f>1 * VLOOKUP('Шаг 1'!AC105, 'Шаг 1'!AH106:AI110, 2, FALSE)</f>
        <v>2700</v>
      </c>
      <c r="W16" s="30"/>
      <c r="X16" s="29">
        <f>1 * VLOOKUP('Шаг 1'!AC105, 'Шаг 1'!AH106:AI110, 2, FALSE)</f>
        <v>2700</v>
      </c>
      <c r="Y16" s="30"/>
      <c r="Z16" s="29">
        <f>1 * VLOOKUP('Шаг 1'!AC105, 'Шаг 1'!AH106:AI110, 2, FALSE)</f>
        <v>2700</v>
      </c>
      <c r="AA16" s="48"/>
    </row>
    <row r="17" spans="1:27" s="51" customFormat="1" ht="5.0999999999999996" customHeight="1" x14ac:dyDescent="0.25">
      <c r="A17" s="28"/>
      <c r="B17" s="50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</row>
    <row r="18" spans="1:27" s="40" customFormat="1" ht="20.100000000000001" customHeight="1" x14ac:dyDescent="0.25">
      <c r="A18" s="48"/>
      <c r="B18" s="49" t="s">
        <v>29</v>
      </c>
      <c r="C18" s="48"/>
      <c r="D18" s="26">
        <f>IF('Шаг 1'!AC112=2, 0, 7 * VLOOKUP('Шаг 1'!AC105, 'Шаг 1'!AD106:AE110, 2, FALSE))</f>
        <v>0</v>
      </c>
      <c r="E18" s="27"/>
      <c r="F18" s="26">
        <f>IF('Шаг 1'!AC112=2, 0, 8 * VLOOKUP('Шаг 1'!AC105, 'Шаг 1'!AD106:AE110, 2, FALSE))</f>
        <v>0</v>
      </c>
      <c r="G18" s="27"/>
      <c r="H18" s="26">
        <f>IF('Шаг 1'!AC112=2, 0, 9 * VLOOKUP('Шаг 1'!AC105, 'Шаг 1'!AD106:AE110, 2, FALSE))</f>
        <v>0</v>
      </c>
      <c r="I18" s="27"/>
      <c r="J18" s="26">
        <f>IF('Шаг 1'!AC112=2, 0, 10 * VLOOKUP('Шаг 1'!AC105, 'Шаг 1'!AD106:AE110, 2, FALSE))</f>
        <v>0</v>
      </c>
      <c r="K18" s="27"/>
      <c r="L18" s="26">
        <f>IF('Шаг 1'!AC112=2, 0, 10 * VLOOKUP('Шаг 1'!AC105, 'Шаг 1'!AD106:AE110, 2, FALSE))</f>
        <v>0</v>
      </c>
      <c r="M18" s="27"/>
      <c r="N18" s="26">
        <f>IF('Шаг 1'!AC112=2, 0, 10 * VLOOKUP('Шаг 1'!AC105, 'Шаг 1'!AD106:AE110, 2, FALSE))</f>
        <v>0</v>
      </c>
      <c r="O18" s="27"/>
      <c r="P18" s="26">
        <f>IF('Шаг 1'!AC112=2, 0, 12 * VLOOKUP('Шаг 1'!AC105, 'Шаг 1'!AD106:AE110, 2, FALSE))</f>
        <v>0</v>
      </c>
      <c r="Q18" s="27"/>
      <c r="R18" s="26">
        <f>IF('Шаг 1'!AC112=2, 0, 12 * VLOOKUP('Шаг 1'!AC105, 'Шаг 1'!AD106:AE110, 2, FALSE))</f>
        <v>0</v>
      </c>
      <c r="S18" s="27"/>
      <c r="T18" s="26">
        <f>IF('Шаг 1'!AC112=2, 0, 12 * VLOOKUP('Шаг 1'!AC105, 'Шаг 1'!AD106:AE110, 2, FALSE))</f>
        <v>0</v>
      </c>
      <c r="U18" s="27"/>
      <c r="V18" s="26">
        <f>IF('Шаг 1'!AC112=2, 0, 14 * VLOOKUP('Шаг 1'!AC105, 'Шаг 1'!AD106:AE110, 2, FALSE))</f>
        <v>0</v>
      </c>
      <c r="W18" s="27"/>
      <c r="X18" s="26">
        <f>IF('Шаг 1'!AC112=2, 0, 14 * VLOOKUP('Шаг 1'!AC105, 'Шаг 1'!AD106:AE110, 2, FALSE))</f>
        <v>0</v>
      </c>
      <c r="Y18" s="27"/>
      <c r="Z18" s="26">
        <f>IF('Шаг 1'!AC112=2, 0, 14 * VLOOKUP('Шаг 1'!AC105, 'Шаг 1'!AD106:AE110, 2, FALSE))</f>
        <v>0</v>
      </c>
      <c r="AA18" s="48"/>
    </row>
    <row r="19" spans="1:27" s="51" customFormat="1" ht="5.0999999999999996" customHeight="1" x14ac:dyDescent="0.25">
      <c r="A19" s="28"/>
      <c r="B19" s="50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</row>
    <row r="20" spans="1:27" s="40" customFormat="1" ht="20.100000000000001" customHeight="1" x14ac:dyDescent="0.25">
      <c r="A20" s="48"/>
      <c r="B20" s="49" t="s">
        <v>30</v>
      </c>
      <c r="C20" s="48"/>
      <c r="D20" s="29">
        <f>IF('Шаг 1'!AC112=2, 0, 1 * VLOOKUP('Шаг 1'!AC105, 'Шаг 1'!AH106:AI110, 2, FALSE))</f>
        <v>0</v>
      </c>
      <c r="E20" s="30"/>
      <c r="F20" s="29">
        <f>IF('Шаг 1'!AC112=2, 0, 1 * VLOOKUP('Шаг 1'!AC105, 'Шаг 1'!AH106:AI110, 2, FALSE))</f>
        <v>0</v>
      </c>
      <c r="G20" s="30"/>
      <c r="H20" s="29">
        <f>IF('Шаг 1'!AC112=2, 0, 1 * VLOOKUP('Шаг 1'!AC105, 'Шаг 1'!AH106:AI110, 2, FALSE))</f>
        <v>0</v>
      </c>
      <c r="I20" s="30"/>
      <c r="J20" s="29">
        <f>IF('Шаг 1'!AC112=2, 0, 1 * VLOOKUP('Шаг 1'!AC105, 'Шаг 1'!AH106:AI110, 2, FALSE))</f>
        <v>0</v>
      </c>
      <c r="K20" s="30"/>
      <c r="L20" s="29">
        <f>IF('Шаг 1'!AC112=2, 0, 1 * VLOOKUP('Шаг 1'!AC105, 'Шаг 1'!AH106:AI110, 2, FALSE))</f>
        <v>0</v>
      </c>
      <c r="M20" s="30"/>
      <c r="N20" s="29">
        <f>IF('Шаг 1'!AC112=2, 0, 1 * VLOOKUP('Шаг 1'!AC105, 'Шаг 1'!AH106:AI110, 2, FALSE))</f>
        <v>0</v>
      </c>
      <c r="O20" s="30"/>
      <c r="P20" s="29">
        <f>IF('Шаг 1'!AC112=2, 0, 1 * VLOOKUP('Шаг 1'!AC105, 'Шаг 1'!AH106:AI110, 2, FALSE))</f>
        <v>0</v>
      </c>
      <c r="Q20" s="30"/>
      <c r="R20" s="29">
        <f>IF('Шаг 1'!AC112=2, 0, 1 * VLOOKUP('Шаг 1'!AC105, 'Шаг 1'!AH106:AI110, 2, FALSE))</f>
        <v>0</v>
      </c>
      <c r="S20" s="30"/>
      <c r="T20" s="29">
        <f>IF('Шаг 1'!AC112=2, 0, 1 * VLOOKUP('Шаг 1'!AC105, 'Шаг 1'!AH106:AI110, 2, FALSE))</f>
        <v>0</v>
      </c>
      <c r="U20" s="30"/>
      <c r="V20" s="29">
        <f>IF('Шаг 1'!AC112=2, 0, 1 * VLOOKUP('Шаг 1'!AC105, 'Шаг 1'!AH106:AI110, 2, FALSE))</f>
        <v>0</v>
      </c>
      <c r="W20" s="30"/>
      <c r="X20" s="29">
        <f>IF('Шаг 1'!AC112=2, 0, 1 * VLOOKUP('Шаг 1'!AC105, 'Шаг 1'!AH106:AI110, 2, FALSE))</f>
        <v>0</v>
      </c>
      <c r="Y20" s="30"/>
      <c r="Z20" s="29">
        <f>IF('Шаг 1'!AC112=2, 0, 1 * VLOOKUP('Шаг 1'!AC105, 'Шаг 1'!AH106:AI110, 2, FALSE))</f>
        <v>0</v>
      </c>
      <c r="AA20" s="48"/>
    </row>
    <row r="21" spans="1:27" ht="5.0999999999999996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</row>
    <row r="22" spans="1:27" ht="26.25" x14ac:dyDescent="0.25">
      <c r="A22" s="13"/>
      <c r="B22" s="37" t="s">
        <v>0</v>
      </c>
      <c r="C22" s="21"/>
      <c r="D22" s="32">
        <f>D10*D12+D14*D16+D18*D20</f>
        <v>75120</v>
      </c>
      <c r="E22" s="40"/>
      <c r="F22" s="32">
        <f>F10*F12+F14*F16+F18*F20</f>
        <v>107280</v>
      </c>
      <c r="G22" s="40"/>
      <c r="H22" s="32">
        <f>H10*H12+H14*H16+H18*H20</f>
        <v>151440</v>
      </c>
      <c r="I22" s="40"/>
      <c r="J22" s="32">
        <f>J10*J12+J14*J16+J18*J20</f>
        <v>177600</v>
      </c>
      <c r="K22" s="40"/>
      <c r="L22" s="32">
        <f>L10*L12+L14*L16+L18*L20</f>
        <v>201600</v>
      </c>
      <c r="M22" s="40"/>
      <c r="N22" s="32">
        <f>N10*N12+N14*N16+N18*N20</f>
        <v>231600</v>
      </c>
      <c r="O22" s="40"/>
      <c r="P22" s="32">
        <f>P10*P12+P14*P16+P18*P20</f>
        <v>259920.00000000003</v>
      </c>
      <c r="Q22" s="40"/>
      <c r="R22" s="32">
        <f>R10*R12+R14*R16+R18*R20</f>
        <v>289920</v>
      </c>
      <c r="S22" s="40"/>
      <c r="T22" s="32">
        <f>T10*T12+T14*T16+T18*T20</f>
        <v>319920</v>
      </c>
      <c r="U22" s="40"/>
      <c r="V22" s="32">
        <f>V10*V12+V14*V16+V18*V20</f>
        <v>324240</v>
      </c>
      <c r="W22" s="40"/>
      <c r="X22" s="32">
        <f>X10*X12+X14*X16+X18*X20</f>
        <v>324240</v>
      </c>
      <c r="Y22" s="40"/>
      <c r="Z22" s="32">
        <f>Z10*Z12+Z14*Z16+Z18*Z20</f>
        <v>324240</v>
      </c>
      <c r="AA22" s="13"/>
    </row>
    <row r="23" spans="1:27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</row>
    <row r="24" spans="1:27" s="21" customFormat="1" ht="20.100000000000001" customHeight="1" x14ac:dyDescent="0.25">
      <c r="A24" s="19"/>
      <c r="B24" s="33" t="s">
        <v>8</v>
      </c>
      <c r="C24" s="19"/>
      <c r="D24" s="22">
        <v>0</v>
      </c>
      <c r="E24" s="23"/>
      <c r="F24" s="22">
        <v>0</v>
      </c>
      <c r="G24" s="23"/>
      <c r="H24" s="22">
        <v>0</v>
      </c>
      <c r="I24" s="23"/>
      <c r="J24" s="22">
        <v>0</v>
      </c>
      <c r="K24" s="23"/>
      <c r="L24" s="22">
        <v>0</v>
      </c>
      <c r="M24" s="23"/>
      <c r="N24" s="22">
        <v>0</v>
      </c>
      <c r="O24" s="23"/>
      <c r="P24" s="22">
        <v>0</v>
      </c>
      <c r="Q24" s="23"/>
      <c r="R24" s="22">
        <v>0</v>
      </c>
      <c r="S24" s="23"/>
      <c r="T24" s="22">
        <v>0</v>
      </c>
      <c r="U24" s="23"/>
      <c r="V24" s="22">
        <v>0</v>
      </c>
      <c r="W24" s="23"/>
      <c r="X24" s="22">
        <v>0</v>
      </c>
      <c r="Y24" s="23"/>
      <c r="Z24" s="22">
        <v>0</v>
      </c>
      <c r="AA24" s="19"/>
    </row>
    <row r="25" spans="1:27" ht="5.0999999999999996" customHeight="1" x14ac:dyDescent="0.25">
      <c r="A25" s="13"/>
      <c r="B25" s="24"/>
      <c r="C25" s="13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13"/>
    </row>
    <row r="26" spans="1:27" s="21" customFormat="1" ht="20.100000000000001" customHeight="1" x14ac:dyDescent="0.25">
      <c r="A26" s="19"/>
      <c r="B26" s="20" t="s">
        <v>9</v>
      </c>
      <c r="C26" s="19"/>
      <c r="D26" s="29">
        <f>D22*0.05</f>
        <v>3756</v>
      </c>
      <c r="E26" s="30"/>
      <c r="F26" s="29">
        <f>F22*0.05</f>
        <v>5364</v>
      </c>
      <c r="G26" s="30"/>
      <c r="H26" s="29">
        <f>H22*0.05</f>
        <v>7572</v>
      </c>
      <c r="I26" s="30"/>
      <c r="J26" s="29">
        <f>J22*0.05</f>
        <v>8880</v>
      </c>
      <c r="K26" s="30"/>
      <c r="L26" s="29">
        <f>L22*0.05</f>
        <v>10080</v>
      </c>
      <c r="M26" s="30"/>
      <c r="N26" s="29">
        <f>N22*0.05</f>
        <v>11580</v>
      </c>
      <c r="O26" s="30"/>
      <c r="P26" s="29">
        <f>P22*0.05</f>
        <v>12996.000000000002</v>
      </c>
      <c r="Q26" s="30"/>
      <c r="R26" s="29">
        <f>R22*0.05</f>
        <v>14496</v>
      </c>
      <c r="S26" s="30"/>
      <c r="T26" s="29">
        <f>T22*0.05</f>
        <v>15996</v>
      </c>
      <c r="U26" s="30"/>
      <c r="V26" s="29">
        <f>V22*0.05</f>
        <v>16212</v>
      </c>
      <c r="W26" s="30"/>
      <c r="X26" s="29">
        <f>X22*0.05</f>
        <v>16212</v>
      </c>
      <c r="Y26" s="30"/>
      <c r="Z26" s="29">
        <f>Z22*0.05</f>
        <v>16212</v>
      </c>
      <c r="AA26" s="19"/>
    </row>
    <row r="27" spans="1:27" ht="5.0999999999999996" customHeight="1" x14ac:dyDescent="0.25">
      <c r="A27" s="13"/>
      <c r="B27" s="24"/>
      <c r="C27" s="13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13"/>
    </row>
    <row r="28" spans="1:27" s="21" customFormat="1" ht="20.100000000000001" customHeight="1" x14ac:dyDescent="0.25">
      <c r="A28" s="19"/>
      <c r="B28" s="20" t="s">
        <v>5</v>
      </c>
      <c r="C28" s="19"/>
      <c r="D28" s="29">
        <f>D22*0.3</f>
        <v>22536</v>
      </c>
      <c r="E28" s="30"/>
      <c r="F28" s="29">
        <f>F22*0.3</f>
        <v>32184</v>
      </c>
      <c r="G28" s="30"/>
      <c r="H28" s="29">
        <f>H22*0.3</f>
        <v>45432</v>
      </c>
      <c r="I28" s="30"/>
      <c r="J28" s="29">
        <f>J22*0.3</f>
        <v>53280</v>
      </c>
      <c r="K28" s="30"/>
      <c r="L28" s="29">
        <f>L22*0.3</f>
        <v>60480</v>
      </c>
      <c r="M28" s="30"/>
      <c r="N28" s="29">
        <f>N22*0.3</f>
        <v>69480</v>
      </c>
      <c r="O28" s="30"/>
      <c r="P28" s="29">
        <f>P22*0.3</f>
        <v>77976</v>
      </c>
      <c r="Q28" s="30"/>
      <c r="R28" s="29">
        <f>R22*0.3</f>
        <v>86976</v>
      </c>
      <c r="S28" s="30"/>
      <c r="T28" s="29">
        <f>T22*0.3</f>
        <v>95976</v>
      </c>
      <c r="U28" s="30"/>
      <c r="V28" s="29">
        <f>V22*0.3</f>
        <v>97272</v>
      </c>
      <c r="W28" s="30"/>
      <c r="X28" s="29">
        <f>X22*0.3</f>
        <v>97272</v>
      </c>
      <c r="Y28" s="30"/>
      <c r="Z28" s="29">
        <f>Z22*0.3</f>
        <v>97272</v>
      </c>
      <c r="AA28" s="19"/>
    </row>
    <row r="29" spans="1:27" ht="5.0999999999999996" customHeight="1" x14ac:dyDescent="0.25">
      <c r="A29" s="13"/>
      <c r="B29" s="24"/>
      <c r="C29" s="13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13"/>
    </row>
    <row r="30" spans="1:27" s="21" customFormat="1" ht="20.100000000000001" customHeight="1" x14ac:dyDescent="0.25">
      <c r="A30" s="19"/>
      <c r="B30" s="20" t="s">
        <v>10</v>
      </c>
      <c r="C30" s="19"/>
      <c r="D30" s="29">
        <f>IF('Шаг 1'!AC114=1, D22*0.1, D22*0.05)</f>
        <v>7512</v>
      </c>
      <c r="E30" s="30"/>
      <c r="F30" s="29">
        <f>IF('Шаг 1'!AC114=1, F22*0.1, F22*0.05)</f>
        <v>10728</v>
      </c>
      <c r="G30" s="30"/>
      <c r="H30" s="29">
        <f>IF('Шаг 1'!AC114=1, H22*0.1, H22*0.05)</f>
        <v>15144</v>
      </c>
      <c r="I30" s="30"/>
      <c r="J30" s="29">
        <f>IF('Шаг 1'!AC114=1, J22*0.1, J22*0.05)</f>
        <v>17760</v>
      </c>
      <c r="K30" s="30"/>
      <c r="L30" s="29">
        <f>IF('Шаг 1'!AC114=1, L22*0.1, L22*0.05)</f>
        <v>20160</v>
      </c>
      <c r="M30" s="30"/>
      <c r="N30" s="29">
        <f>IF('Шаг 1'!AC114=1, N22*0.1, N22*0.05)</f>
        <v>23160</v>
      </c>
      <c r="O30" s="30"/>
      <c r="P30" s="29">
        <f>IF('Шаг 1'!AC114=1, P22*0.1, P22*0.05)</f>
        <v>25992.000000000004</v>
      </c>
      <c r="Q30" s="30"/>
      <c r="R30" s="29">
        <f>IF('Шаг 1'!AC114=1, R22*0.1, R22*0.05)</f>
        <v>28992</v>
      </c>
      <c r="S30" s="30"/>
      <c r="T30" s="29">
        <f>IF('Шаг 1'!AC114=1, T22*0.1, T22*0.05)</f>
        <v>31992</v>
      </c>
      <c r="U30" s="30"/>
      <c r="V30" s="29">
        <f>IF('Шаг 1'!AC114=1, V22*0.1, V22*0.05)</f>
        <v>32424</v>
      </c>
      <c r="W30" s="30"/>
      <c r="X30" s="29">
        <f>IF('Шаг 1'!AC114=1, X22*0.1, X22*0.05)</f>
        <v>32424</v>
      </c>
      <c r="Y30" s="30"/>
      <c r="Z30" s="29">
        <f>IF('Шаг 1'!AC114=1, Z22*0.1, Z22*0.05)</f>
        <v>32424</v>
      </c>
      <c r="AA30" s="19"/>
    </row>
    <row r="31" spans="1:27" ht="5.0999999999999996" customHeight="1" x14ac:dyDescent="0.25">
      <c r="A31" s="13"/>
      <c r="B31" s="24"/>
      <c r="C31" s="13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13"/>
    </row>
    <row r="32" spans="1:27" s="21" customFormat="1" ht="20.100000000000001" customHeight="1" x14ac:dyDescent="0.25">
      <c r="A32" s="19"/>
      <c r="B32" s="20" t="s">
        <v>31</v>
      </c>
      <c r="C32" s="19"/>
      <c r="D32" s="29">
        <f>D22*0.06</f>
        <v>4507.2</v>
      </c>
      <c r="E32" s="30"/>
      <c r="F32" s="29">
        <f>F22*0.06</f>
        <v>6436.8</v>
      </c>
      <c r="G32" s="30"/>
      <c r="H32" s="29">
        <f>H22*0.06</f>
        <v>9086.4</v>
      </c>
      <c r="I32" s="30"/>
      <c r="J32" s="29">
        <f>J22*0.06</f>
        <v>10656</v>
      </c>
      <c r="K32" s="30"/>
      <c r="L32" s="29">
        <f>L22*0.06</f>
        <v>12096</v>
      </c>
      <c r="M32" s="30"/>
      <c r="N32" s="29">
        <f>N22*0.06</f>
        <v>13896</v>
      </c>
      <c r="O32" s="30"/>
      <c r="P32" s="29">
        <f>P22*0.06</f>
        <v>15595.2</v>
      </c>
      <c r="Q32" s="30"/>
      <c r="R32" s="29">
        <f>R22*0.06</f>
        <v>17395.2</v>
      </c>
      <c r="S32" s="30"/>
      <c r="T32" s="29">
        <f>T22*0.06</f>
        <v>19195.2</v>
      </c>
      <c r="U32" s="30"/>
      <c r="V32" s="29">
        <f>V22*0.06</f>
        <v>19454.399999999998</v>
      </c>
      <c r="W32" s="30"/>
      <c r="X32" s="29">
        <f>X22*0.06</f>
        <v>19454.399999999998</v>
      </c>
      <c r="Y32" s="30"/>
      <c r="Z32" s="29">
        <f>Z22*0.06</f>
        <v>19454.399999999998</v>
      </c>
      <c r="AA32" s="19"/>
    </row>
    <row r="33" spans="1:27" ht="5.0999999999999996" customHeight="1" x14ac:dyDescent="0.25">
      <c r="A33" s="13"/>
      <c r="B33" s="24"/>
      <c r="C33" s="13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13"/>
    </row>
    <row r="34" spans="1:27" s="21" customFormat="1" ht="20.100000000000001" customHeight="1" x14ac:dyDescent="0.25">
      <c r="A34" s="19"/>
      <c r="B34" s="33" t="s">
        <v>6</v>
      </c>
      <c r="C34" s="19"/>
      <c r="D34" s="22">
        <v>15000</v>
      </c>
      <c r="E34" s="23"/>
      <c r="F34" s="22">
        <v>15000</v>
      </c>
      <c r="G34" s="23"/>
      <c r="H34" s="22">
        <v>15000</v>
      </c>
      <c r="I34" s="23"/>
      <c r="J34" s="22">
        <v>15000</v>
      </c>
      <c r="K34" s="23"/>
      <c r="L34" s="22">
        <v>15000</v>
      </c>
      <c r="M34" s="23"/>
      <c r="N34" s="22">
        <v>15000</v>
      </c>
      <c r="O34" s="23"/>
      <c r="P34" s="22">
        <v>15000</v>
      </c>
      <c r="Q34" s="23"/>
      <c r="R34" s="22">
        <v>15000</v>
      </c>
      <c r="S34" s="23"/>
      <c r="T34" s="22">
        <v>15000</v>
      </c>
      <c r="U34" s="23"/>
      <c r="V34" s="22">
        <v>15000</v>
      </c>
      <c r="W34" s="23"/>
      <c r="X34" s="22">
        <v>15000</v>
      </c>
      <c r="Y34" s="23"/>
      <c r="Z34" s="22">
        <v>15000</v>
      </c>
      <c r="AA34" s="19"/>
    </row>
    <row r="35" spans="1:27" ht="5.0999999999999996" customHeight="1" x14ac:dyDescent="0.25">
      <c r="A35" s="13"/>
      <c r="B35" s="24"/>
      <c r="C35" s="13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13"/>
    </row>
    <row r="36" spans="1:27" s="21" customFormat="1" ht="20.100000000000001" customHeight="1" x14ac:dyDescent="0.25">
      <c r="A36" s="19"/>
      <c r="B36" s="33" t="s">
        <v>11</v>
      </c>
      <c r="C36" s="19"/>
      <c r="D36" s="22">
        <v>2000</v>
      </c>
      <c r="E36" s="23"/>
      <c r="F36" s="22">
        <v>2000</v>
      </c>
      <c r="G36" s="23"/>
      <c r="H36" s="22">
        <v>2000</v>
      </c>
      <c r="I36" s="23"/>
      <c r="J36" s="22">
        <v>2000</v>
      </c>
      <c r="K36" s="23"/>
      <c r="L36" s="22">
        <v>2000</v>
      </c>
      <c r="M36" s="23"/>
      <c r="N36" s="22">
        <v>2000</v>
      </c>
      <c r="O36" s="23"/>
      <c r="P36" s="22">
        <v>2000</v>
      </c>
      <c r="Q36" s="23"/>
      <c r="R36" s="22">
        <v>2000</v>
      </c>
      <c r="S36" s="23"/>
      <c r="T36" s="22">
        <v>2000</v>
      </c>
      <c r="U36" s="23"/>
      <c r="V36" s="22">
        <v>2000</v>
      </c>
      <c r="W36" s="23"/>
      <c r="X36" s="22">
        <v>2000</v>
      </c>
      <c r="Y36" s="23"/>
      <c r="Z36" s="22">
        <v>2000</v>
      </c>
      <c r="AA36" s="19"/>
    </row>
    <row r="37" spans="1:27" ht="5.0999999999999996" customHeight="1" x14ac:dyDescent="0.25">
      <c r="A37" s="13"/>
      <c r="B37" s="24"/>
      <c r="C37" s="13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13"/>
    </row>
    <row r="38" spans="1:27" s="21" customFormat="1" ht="20.100000000000001" customHeight="1" x14ac:dyDescent="0.25">
      <c r="A38" s="19"/>
      <c r="B38" s="33" t="s">
        <v>4</v>
      </c>
      <c r="C38" s="19"/>
      <c r="D38" s="22">
        <v>15000</v>
      </c>
      <c r="E38" s="23"/>
      <c r="F38" s="22">
        <v>15000</v>
      </c>
      <c r="G38" s="23"/>
      <c r="H38" s="22">
        <v>15000</v>
      </c>
      <c r="I38" s="23"/>
      <c r="J38" s="22">
        <v>15000</v>
      </c>
      <c r="K38" s="23"/>
      <c r="L38" s="22">
        <v>15000</v>
      </c>
      <c r="M38" s="23"/>
      <c r="N38" s="22">
        <v>15000</v>
      </c>
      <c r="O38" s="23"/>
      <c r="P38" s="22">
        <v>15000</v>
      </c>
      <c r="Q38" s="23"/>
      <c r="R38" s="22">
        <v>15000</v>
      </c>
      <c r="S38" s="23"/>
      <c r="T38" s="22">
        <v>15000</v>
      </c>
      <c r="U38" s="23"/>
      <c r="V38" s="22">
        <v>15000</v>
      </c>
      <c r="W38" s="23"/>
      <c r="X38" s="22">
        <v>15000</v>
      </c>
      <c r="Y38" s="23"/>
      <c r="Z38" s="22">
        <v>15000</v>
      </c>
      <c r="AA38" s="19"/>
    </row>
    <row r="39" spans="1:27" ht="5.0999999999999996" customHeight="1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</row>
    <row r="40" spans="1:27" ht="26.25" x14ac:dyDescent="0.25">
      <c r="A40" s="13"/>
      <c r="B40" s="37" t="s">
        <v>3</v>
      </c>
      <c r="C40" s="21"/>
      <c r="D40" s="38">
        <f>SUM(D24:D39)</f>
        <v>70311.199999999997</v>
      </c>
      <c r="E40" s="41"/>
      <c r="F40" s="38">
        <f>SUM(F24:F39)</f>
        <v>86712.8</v>
      </c>
      <c r="G40" s="41"/>
      <c r="H40" s="38">
        <f>SUM(H24:H39)</f>
        <v>109234.4</v>
      </c>
      <c r="I40" s="41"/>
      <c r="J40" s="38">
        <f>SUM(J24:J39)</f>
        <v>122576</v>
      </c>
      <c r="K40" s="41"/>
      <c r="L40" s="38">
        <f>SUM(L24:L39)</f>
        <v>134816</v>
      </c>
      <c r="M40" s="41"/>
      <c r="N40" s="38">
        <f>SUM(N24:N39)</f>
        <v>150116</v>
      </c>
      <c r="O40" s="41"/>
      <c r="P40" s="38">
        <f>SUM(P24:P39)</f>
        <v>164559.20000000001</v>
      </c>
      <c r="Q40" s="41"/>
      <c r="R40" s="38">
        <f>SUM(R24:R39)</f>
        <v>179859.20000000001</v>
      </c>
      <c r="S40" s="41"/>
      <c r="T40" s="38">
        <f>SUM(T24:T39)</f>
        <v>195159.2</v>
      </c>
      <c r="U40" s="41"/>
      <c r="V40" s="38">
        <f>SUM(V24:V39)</f>
        <v>197362.4</v>
      </c>
      <c r="W40" s="41"/>
      <c r="X40" s="38">
        <f>SUM(X24:X39)</f>
        <v>197362.4</v>
      </c>
      <c r="Y40" s="41"/>
      <c r="Z40" s="38">
        <f>SUM(Z24:Z39)</f>
        <v>197362.4</v>
      </c>
      <c r="AA40" s="13"/>
    </row>
    <row r="41" spans="1:27" ht="15.75" x14ac:dyDescent="0.25">
      <c r="A41" s="13"/>
      <c r="B41" s="13"/>
      <c r="D41" s="39"/>
      <c r="E41" s="42"/>
      <c r="F41" s="39"/>
      <c r="G41" s="42"/>
      <c r="H41" s="39"/>
      <c r="I41" s="42"/>
      <c r="J41" s="39"/>
      <c r="K41" s="42"/>
      <c r="L41" s="39"/>
      <c r="M41" s="42"/>
      <c r="N41" s="39"/>
      <c r="O41" s="42"/>
      <c r="P41" s="39"/>
      <c r="Q41" s="42"/>
      <c r="R41" s="39"/>
      <c r="S41" s="42"/>
      <c r="T41" s="39"/>
      <c r="U41" s="42"/>
      <c r="V41" s="39"/>
      <c r="W41" s="42"/>
      <c r="X41" s="39"/>
      <c r="Y41" s="42"/>
      <c r="Z41" s="39"/>
      <c r="AA41" s="13"/>
    </row>
    <row r="42" spans="1:27" ht="26.25" x14ac:dyDescent="0.25">
      <c r="A42" s="13"/>
      <c r="B42" s="37" t="s">
        <v>1</v>
      </c>
      <c r="C42" s="21"/>
      <c r="D42" s="38">
        <f>D22-D40</f>
        <v>4808.8000000000029</v>
      </c>
      <c r="E42" s="41"/>
      <c r="F42" s="38">
        <f>F22-F40</f>
        <v>20567.199999999997</v>
      </c>
      <c r="G42" s="41"/>
      <c r="H42" s="38">
        <f>H22-H40</f>
        <v>42205.600000000006</v>
      </c>
      <c r="I42" s="41"/>
      <c r="J42" s="38">
        <f>J22-J40</f>
        <v>55024</v>
      </c>
      <c r="K42" s="41"/>
      <c r="L42" s="38">
        <f>L22-L40</f>
        <v>66784</v>
      </c>
      <c r="M42" s="41"/>
      <c r="N42" s="38">
        <f>N22-N40</f>
        <v>81484</v>
      </c>
      <c r="O42" s="41"/>
      <c r="P42" s="38">
        <f>P22-P40</f>
        <v>95360.800000000017</v>
      </c>
      <c r="Q42" s="41"/>
      <c r="R42" s="38">
        <f>R22-R40</f>
        <v>110060.79999999999</v>
      </c>
      <c r="S42" s="41"/>
      <c r="T42" s="38">
        <f>T22-T40</f>
        <v>124760.79999999999</v>
      </c>
      <c r="U42" s="41"/>
      <c r="V42" s="38">
        <f>V22-V40</f>
        <v>126877.6</v>
      </c>
      <c r="W42" s="41"/>
      <c r="X42" s="38">
        <f>X22-X40</f>
        <v>126877.6</v>
      </c>
      <c r="Y42" s="41"/>
      <c r="Z42" s="38">
        <f>Z22-Z40</f>
        <v>126877.6</v>
      </c>
      <c r="AA42" s="13"/>
    </row>
    <row r="43" spans="1:27" ht="15.75" x14ac:dyDescent="0.25">
      <c r="A43" s="13"/>
      <c r="B43" s="13"/>
      <c r="D43" s="39"/>
      <c r="E43" s="42"/>
      <c r="F43" s="39"/>
      <c r="G43" s="42"/>
      <c r="H43" s="39"/>
      <c r="I43" s="42"/>
      <c r="J43" s="39"/>
      <c r="K43" s="42"/>
      <c r="L43" s="39"/>
      <c r="M43" s="42"/>
      <c r="N43" s="39"/>
      <c r="O43" s="42"/>
      <c r="P43" s="39"/>
      <c r="Q43" s="42"/>
      <c r="R43" s="39"/>
      <c r="S43" s="42"/>
      <c r="T43" s="39"/>
      <c r="U43" s="42"/>
      <c r="V43" s="39"/>
      <c r="W43" s="42"/>
      <c r="X43" s="39"/>
      <c r="Y43" s="42"/>
      <c r="Z43" s="39"/>
      <c r="AA43" s="13"/>
    </row>
    <row r="44" spans="1:27" ht="26.25" x14ac:dyDescent="0.25">
      <c r="A44" s="13"/>
      <c r="B44" s="37" t="s">
        <v>7</v>
      </c>
      <c r="C44" s="21"/>
      <c r="D44" s="38">
        <f>D42-D8</f>
        <v>-145191.20000000001</v>
      </c>
      <c r="E44" s="41"/>
      <c r="F44" s="38">
        <f>D44+F42</f>
        <v>-124624.00000000001</v>
      </c>
      <c r="G44" s="41"/>
      <c r="H44" s="38">
        <f>F44+H42</f>
        <v>-82418.400000000009</v>
      </c>
      <c r="I44" s="41"/>
      <c r="J44" s="38">
        <f>H44+J42</f>
        <v>-27394.400000000009</v>
      </c>
      <c r="K44" s="41"/>
      <c r="L44" s="38">
        <f>J44+L42</f>
        <v>39389.599999999991</v>
      </c>
      <c r="M44" s="41"/>
      <c r="N44" s="38">
        <f>L44+N42</f>
        <v>120873.59999999999</v>
      </c>
      <c r="O44" s="41"/>
      <c r="P44" s="38">
        <f>N44+P42</f>
        <v>216234.40000000002</v>
      </c>
      <c r="Q44" s="41"/>
      <c r="R44" s="38">
        <f>P44+R42</f>
        <v>326295.2</v>
      </c>
      <c r="S44" s="41"/>
      <c r="T44" s="38">
        <f>R44+T42</f>
        <v>451056</v>
      </c>
      <c r="U44" s="41"/>
      <c r="V44" s="38">
        <f>T44+V42</f>
        <v>577933.6</v>
      </c>
      <c r="W44" s="41"/>
      <c r="X44" s="38">
        <f>V44+X42</f>
        <v>704811.2</v>
      </c>
      <c r="Y44" s="41"/>
      <c r="Z44" s="38">
        <f>X44+Z42</f>
        <v>831688.79999999993</v>
      </c>
      <c r="AA44" s="13"/>
    </row>
    <row r="45" spans="1:27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Z45" s="13"/>
      <c r="AA45" s="13"/>
    </row>
    <row r="46" spans="1:27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</row>
    <row r="47" spans="1:27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</row>
    <row r="50" spans="2:26" ht="15" customHeight="1" x14ac:dyDescent="0.25">
      <c r="B50" s="55" t="s">
        <v>41</v>
      </c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7"/>
    </row>
    <row r="51" spans="2:26" x14ac:dyDescent="0.25">
      <c r="B51" s="58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60"/>
    </row>
    <row r="52" spans="2:26" x14ac:dyDescent="0.25">
      <c r="B52" s="58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60"/>
    </row>
    <row r="53" spans="2:26" x14ac:dyDescent="0.25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60"/>
    </row>
    <row r="54" spans="2:26" x14ac:dyDescent="0.25">
      <c r="B54" s="58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60"/>
    </row>
    <row r="55" spans="2:26" x14ac:dyDescent="0.25">
      <c r="B55" s="58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60"/>
    </row>
    <row r="56" spans="2:26" x14ac:dyDescent="0.25">
      <c r="B56" s="58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60"/>
    </row>
    <row r="57" spans="2:26" x14ac:dyDescent="0.25">
      <c r="B57" s="58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60"/>
    </row>
    <row r="58" spans="2:26" x14ac:dyDescent="0.25">
      <c r="B58" s="58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60"/>
    </row>
    <row r="59" spans="2:26" x14ac:dyDescent="0.25">
      <c r="B59" s="58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60"/>
    </row>
    <row r="60" spans="2:26" x14ac:dyDescent="0.25">
      <c r="B60" s="58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60"/>
    </row>
    <row r="61" spans="2:26" x14ac:dyDescent="0.25">
      <c r="B61" s="61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3"/>
    </row>
  </sheetData>
  <sheetProtection algorithmName="SHA-512" hashValue="r9G6ls4mRY8feYCMHhlzJkx4DXR1d5YeRfxF3TIH+0y9jRaEjl++ZaPwHf5vO5pItSCOvW+Sj5Wg7Np9dWs30w==" saltValue="PD45hg9x0kxQ0ymZZxKOaA==" spinCount="100000" sheet="1" formatCells="0" formatRows="0" insertColumns="0" insertRows="0" insertHyperlinks="0" deleteColumns="0" deleteRows="0" sort="0" autoFilter="0" pivotTables="0"/>
  <mergeCells count="5">
    <mergeCell ref="B4:B6"/>
    <mergeCell ref="P1:Z4"/>
    <mergeCell ref="B50:Z61"/>
    <mergeCell ref="X8:Z8"/>
    <mergeCell ref="E8:W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CF748-2714-4615-9686-AD2A68D7FA65}">
  <dimension ref="A1"/>
  <sheetViews>
    <sheetView workbookViewId="0">
      <selection activeCell="O31" sqref="O31"/>
    </sheetView>
  </sheetViews>
  <sheetFormatPr defaultRowHeight="15" x14ac:dyDescent="0.25"/>
  <cols>
    <col min="1" max="1" width="10.42578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Шаг 1</vt:lpstr>
      <vt:lpstr>Шаг 2</vt:lpstr>
      <vt:lpstr>Шаг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 Man</dc:creator>
  <cp:lastModifiedBy>Азамат Асадуллин</cp:lastModifiedBy>
  <dcterms:created xsi:type="dcterms:W3CDTF">2015-06-05T18:19:34Z</dcterms:created>
  <dcterms:modified xsi:type="dcterms:W3CDTF">2026-04-11T10:36:27Z</dcterms:modified>
</cp:coreProperties>
</file>